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45" windowWidth="28515" windowHeight="12045"/>
  </bookViews>
  <sheets>
    <sheet name="Приложение 5 расх " sheetId="1" r:id="rId1"/>
  </sheets>
  <definedNames>
    <definedName name="_xlnm._FilterDatabase" localSheetId="0" hidden="1">'Приложение 5 расх '!$A$7:$G$342</definedName>
    <definedName name="_xlnm.Print_Titles" localSheetId="0">'Приложение 5 расх '!$6:$6</definedName>
    <definedName name="_xlnm.Print_Area" localSheetId="0">'Приложение 5 расх '!$A$1:$G$342</definedName>
  </definedNames>
  <calcPr calcId="125725"/>
</workbook>
</file>

<file path=xl/calcChain.xml><?xml version="1.0" encoding="utf-8"?>
<calcChain xmlns="http://schemas.openxmlformats.org/spreadsheetml/2006/main">
  <c r="G92" i="1"/>
  <c r="G91"/>
  <c r="G340"/>
  <c r="G338" s="1"/>
  <c r="G337" s="1"/>
  <c r="G339"/>
  <c r="G334"/>
  <c r="G333" s="1"/>
  <c r="G332"/>
  <c r="G331" s="1"/>
  <c r="G330" s="1"/>
  <c r="G329" s="1"/>
  <c r="G328" s="1"/>
  <c r="G327" s="1"/>
  <c r="G325"/>
  <c r="G324" s="1"/>
  <c r="G323" s="1"/>
  <c r="G322" s="1"/>
  <c r="G321"/>
  <c r="G320" s="1"/>
  <c r="G319" s="1"/>
  <c r="G318" s="1"/>
  <c r="G317"/>
  <c r="G316"/>
  <c r="G315" s="1"/>
  <c r="G314" s="1"/>
  <c r="G312"/>
  <c r="G311" s="1"/>
  <c r="G310" s="1"/>
  <c r="G309" s="1"/>
  <c r="G307"/>
  <c r="G306" s="1"/>
  <c r="G305" s="1"/>
  <c r="G302"/>
  <c r="G301" s="1"/>
  <c r="G300" s="1"/>
  <c r="G299" s="1"/>
  <c r="G297"/>
  <c r="G296" s="1"/>
  <c r="G295" s="1"/>
  <c r="G294"/>
  <c r="G293" s="1"/>
  <c r="G292" s="1"/>
  <c r="G290"/>
  <c r="G289" s="1"/>
  <c r="G288" s="1"/>
  <c r="G287" s="1"/>
  <c r="G286" s="1"/>
  <c r="G285"/>
  <c r="G284" s="1"/>
  <c r="G283" s="1"/>
  <c r="G282" s="1"/>
  <c r="G281" s="1"/>
  <c r="G280"/>
  <c r="G279" s="1"/>
  <c r="G278" s="1"/>
  <c r="G277" s="1"/>
  <c r="G272"/>
  <c r="G276" s="1"/>
  <c r="G275" s="1"/>
  <c r="G274" s="1"/>
  <c r="G273" s="1"/>
  <c r="G268"/>
  <c r="G267" s="1"/>
  <c r="G266" s="1"/>
  <c r="G265" s="1"/>
  <c r="G258"/>
  <c r="G257" s="1"/>
  <c r="G256" s="1"/>
  <c r="G254"/>
  <c r="G253" s="1"/>
  <c r="G252" s="1"/>
  <c r="G250"/>
  <c r="G249" s="1"/>
  <c r="G248" s="1"/>
  <c r="G245"/>
  <c r="G244" s="1"/>
  <c r="G243" s="1"/>
  <c r="G242" s="1"/>
  <c r="G241" s="1"/>
  <c r="G240" s="1"/>
  <c r="G239"/>
  <c r="G238" s="1"/>
  <c r="G237" s="1"/>
  <c r="G236" s="1"/>
  <c r="G235"/>
  <c r="G234"/>
  <c r="G233" s="1"/>
  <c r="G232" s="1"/>
  <c r="G229"/>
  <c r="G228" s="1"/>
  <c r="G227" s="1"/>
  <c r="G225"/>
  <c r="G224" s="1"/>
  <c r="G223" s="1"/>
  <c r="G221"/>
  <c r="G220" s="1"/>
  <c r="G219" s="1"/>
  <c r="G216"/>
  <c r="G215" s="1"/>
  <c r="G214" s="1"/>
  <c r="G213"/>
  <c r="G212" s="1"/>
  <c r="G211" s="1"/>
  <c r="G210" s="1"/>
  <c r="G209"/>
  <c r="G208" s="1"/>
  <c r="G207" s="1"/>
  <c r="G206" s="1"/>
  <c r="G203"/>
  <c r="G202" s="1"/>
  <c r="G201" s="1"/>
  <c r="G200"/>
  <c r="G197"/>
  <c r="G196" s="1"/>
  <c r="G195" s="1"/>
  <c r="G194" s="1"/>
  <c r="G193" s="1"/>
  <c r="G192" s="1"/>
  <c r="G190"/>
  <c r="G189" s="1"/>
  <c r="G188" s="1"/>
  <c r="G187" s="1"/>
  <c r="G185"/>
  <c r="G184" s="1"/>
  <c r="G183" s="1"/>
  <c r="G182" s="1"/>
  <c r="G180"/>
  <c r="G179" s="1"/>
  <c r="G178" s="1"/>
  <c r="G177" s="1"/>
  <c r="G173"/>
  <c r="G172" s="1"/>
  <c r="G171" s="1"/>
  <c r="G170" s="1"/>
  <c r="G169"/>
  <c r="G165"/>
  <c r="G157"/>
  <c r="G156" s="1"/>
  <c r="G154"/>
  <c r="G153" s="1"/>
  <c r="G148"/>
  <c r="G147"/>
  <c r="G146"/>
  <c r="G144" s="1"/>
  <c r="G143" s="1"/>
  <c r="G142" s="1"/>
  <c r="G145"/>
  <c r="G141"/>
  <c r="G140" s="1"/>
  <c r="G139" s="1"/>
  <c r="G138" s="1"/>
  <c r="G133"/>
  <c r="G132" s="1"/>
  <c r="G131" s="1"/>
  <c r="G130" s="1"/>
  <c r="G129" s="1"/>
  <c r="G127"/>
  <c r="G126" s="1"/>
  <c r="G125" s="1"/>
  <c r="G124" s="1"/>
  <c r="G123"/>
  <c r="G122" s="1"/>
  <c r="G121" s="1"/>
  <c r="G120" s="1"/>
  <c r="G119" s="1"/>
  <c r="G118"/>
  <c r="G117" s="1"/>
  <c r="G116" s="1"/>
  <c r="G115" s="1"/>
  <c r="G114"/>
  <c r="G113" s="1"/>
  <c r="G112" s="1"/>
  <c r="G111" s="1"/>
  <c r="G110" s="1"/>
  <c r="G108"/>
  <c r="G107" s="1"/>
  <c r="G106" s="1"/>
  <c r="G105" s="1"/>
  <c r="G103"/>
  <c r="G102" s="1"/>
  <c r="G101" s="1"/>
  <c r="G100" s="1"/>
  <c r="G96"/>
  <c r="G95"/>
  <c r="G83"/>
  <c r="G82" s="1"/>
  <c r="G81" s="1"/>
  <c r="G80"/>
  <c r="G74"/>
  <c r="G73" s="1"/>
  <c r="G72" s="1"/>
  <c r="G71" s="1"/>
  <c r="G69"/>
  <c r="G68" s="1"/>
  <c r="G67" s="1"/>
  <c r="G66" s="1"/>
  <c r="G65" s="1"/>
  <c r="G64" s="1"/>
  <c r="G61"/>
  <c r="G59" s="1"/>
  <c r="G58" s="1"/>
  <c r="G57" s="1"/>
  <c r="G60"/>
  <c r="G56"/>
  <c r="G55" s="1"/>
  <c r="G54" s="1"/>
  <c r="G52"/>
  <c r="G53" s="1"/>
  <c r="G48"/>
  <c r="G47"/>
  <c r="G45"/>
  <c r="G42"/>
  <c r="G41"/>
  <c r="G37"/>
  <c r="G30"/>
  <c r="G29"/>
  <c r="G26"/>
  <c r="G16"/>
  <c r="G15"/>
  <c r="G90" l="1"/>
  <c r="G89" s="1"/>
  <c r="G152"/>
  <c r="G151" s="1"/>
  <c r="G150" s="1"/>
  <c r="G51"/>
  <c r="G50" s="1"/>
  <c r="G49" s="1"/>
  <c r="G40"/>
  <c r="G39" s="1"/>
  <c r="G313"/>
  <c r="G205"/>
  <c r="G246"/>
  <c r="G247"/>
  <c r="G94"/>
  <c r="G93" s="1"/>
  <c r="G88" s="1"/>
  <c r="G87" s="1"/>
  <c r="G86" s="1"/>
  <c r="G85" s="1"/>
  <c r="G84" s="1"/>
  <c r="G28"/>
  <c r="G27" s="1"/>
  <c r="G44"/>
  <c r="G164"/>
  <c r="G163" s="1"/>
  <c r="G162" s="1"/>
  <c r="G137"/>
  <c r="G136" s="1"/>
  <c r="G135" s="1"/>
  <c r="G168"/>
  <c r="G167" s="1"/>
  <c r="G166" s="1"/>
  <c r="G218"/>
  <c r="G335"/>
  <c r="G336"/>
  <c r="G99"/>
  <c r="G98" s="1"/>
  <c r="G97" s="1"/>
  <c r="G25"/>
  <c r="G24" s="1"/>
  <c r="G36"/>
  <c r="G35" s="1"/>
  <c r="G34" s="1"/>
  <c r="G79"/>
  <c r="G78" s="1"/>
  <c r="G77" s="1"/>
  <c r="G76" s="1"/>
  <c r="G231"/>
  <c r="G271"/>
  <c r="G270" s="1"/>
  <c r="G269" s="1"/>
  <c r="G264" s="1"/>
  <c r="G263" s="1"/>
  <c r="G14"/>
  <c r="G13" s="1"/>
  <c r="G12" s="1"/>
  <c r="G11" s="1"/>
  <c r="G10" s="1"/>
  <c r="G9" s="1"/>
  <c r="G46"/>
  <c r="G176"/>
  <c r="G175" s="1"/>
  <c r="G304"/>
  <c r="G199" l="1"/>
  <c r="G198" s="1"/>
  <c r="G174" s="1"/>
  <c r="G298"/>
  <c r="G262" s="1"/>
  <c r="G261" s="1"/>
  <c r="G260" s="1"/>
  <c r="G161"/>
  <c r="G160" s="1"/>
  <c r="G159" s="1"/>
  <c r="G23"/>
  <c r="G22" s="1"/>
  <c r="G21" s="1"/>
  <c r="G20" s="1"/>
  <c r="G134"/>
  <c r="G70"/>
  <c r="G43"/>
  <c r="G63" l="1"/>
  <c r="G38"/>
  <c r="G33" l="1"/>
  <c r="G32" l="1"/>
  <c r="G31" l="1"/>
  <c r="G8" l="1"/>
  <c r="G342" l="1"/>
</calcChain>
</file>

<file path=xl/sharedStrings.xml><?xml version="1.0" encoding="utf-8"?>
<sst xmlns="http://schemas.openxmlformats.org/spreadsheetml/2006/main" count="1668" uniqueCount="287">
  <si>
    <t xml:space="preserve"> Приложение № 5</t>
  </si>
  <si>
    <t xml:space="preserve"> Распределение бюджетных ассигнований  по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муниципального образования сельское поселение Ловозеро Ловозерского района 
на 2019 год</t>
  </si>
  <si>
    <t>тыс.руб.</t>
  </si>
  <si>
    <t>Наименование</t>
  </si>
  <si>
    <t>Ведомство</t>
  </si>
  <si>
    <t>Раздел</t>
  </si>
  <si>
    <t>Подраздел</t>
  </si>
  <si>
    <t>Целевая статья</t>
  </si>
  <si>
    <t>Вид расхода</t>
  </si>
  <si>
    <t xml:space="preserve">Сумма, </t>
  </si>
  <si>
    <t>ОБЩЕГОСУДАРСТВЕННЫЕ ВОПРОСЫ</t>
  </si>
  <si>
    <t>033</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</si>
  <si>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</si>
  <si>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</si>
  <si>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</si>
  <si>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</si>
  <si>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</si>
  <si>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</si>
  <si>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</si>
  <si>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</si>
  <si>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</si>
  <si>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</si>
  <si>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</si>
  <si>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</si>
  <si>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</si>
  <si>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</si>
  <si>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</si>
  <si>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030</t>
  </si>
  <si>
    <t>99 1 01 01010</t>
  </si>
  <si>
    <t>Иные закупки товаров, работ и услуг для обеспечения государственных (муниципальных) нужд</t>
  </si>
  <si>
    <t>Прочая закупка товаров, работ и услуг</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</si>
  <si>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</si>
  <si>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</si>
  <si>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</si>
  <si>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</si>
  <si>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Иные выплаты персоналу государственных (муниципальных) органов, за исключением фонда оплаты труда</t>
  </si>
  <si>
    <t>Закупка товаров, работ, услуг в сфере информационно-коммуникационных технологий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</si>
  <si>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</si>
  <si>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025</t>
  </si>
  <si>
    <t>04</t>
  </si>
  <si>
    <t>Непрограммная деятельность Администрации муниципального образования сельское поселение Ловозеро Ловозерского района</t>
  </si>
  <si>
    <t>99 2 00 00000</t>
  </si>
  <si>
    <t xml:space="preserve">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</si>
  <si>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99 2 00 08400</t>
  </si>
  <si>
    <t>Социальное обеспечение и иные выплаты населению</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</si>
  <si>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</si>
  <si>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</si>
  <si>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Расходы на обеспечение функцмй  работников органов местного самоуправления</t>
  </si>
  <si>
    <t>99 2 00 06030</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</si>
  <si>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</si>
  <si>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</si>
  <si>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причиненного вреда</t>
  </si>
  <si>
    <t>Уплата налогов, сборов и иных платежей</t>
  </si>
  <si>
    <t>Уплата прочих налогов, сборов</t>
  </si>
  <si>
    <t>Уплата иных платежей</t>
  </si>
  <si>
    <t xml:space="preserve">Расходы на выплаты по оплате труда группы технического обеспечения </t>
  </si>
  <si>
    <t>99 2 00 06040</t>
  </si>
  <si>
    <t>Резервные фонды</t>
  </si>
  <si>
    <t>Муниципальная  программа «Повышение эффективности бюджетных расходов сельского поселения Ловозеро Ловозерского района» на 2019 - 2021 годы</t>
  </si>
  <si>
    <t>11</t>
  </si>
  <si>
    <t>01 0 00 00000</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</si>
  <si>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</si>
  <si>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</si>
  <si>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</si>
  <si>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</si>
  <si>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Резервные средства</t>
  </si>
  <si>
    <t>Другие общегосударственные вопросы</t>
  </si>
  <si>
    <t>031</t>
  </si>
  <si>
    <t>13</t>
  </si>
  <si>
    <t>Основное мероприятие 22: Размещение информационных материалов о результатах деятельности и финансового контроля</t>
  </si>
  <si>
    <t>01 0 22 00000</t>
  </si>
  <si>
    <t>Обеспечение доступа населения и организаций к информации о деятельности органов местного самоуправления в СМИ и сети Интернет</t>
  </si>
  <si>
    <t>01 0 22 20010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</si>
  <si>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</si>
  <si>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</si>
  <si>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</si>
  <si>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</si>
  <si>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Выплаты по решениям судов</t>
  </si>
  <si>
    <t>99 5 00 00000</t>
  </si>
  <si>
    <t>99 5 00 90010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</si>
  <si>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</si>
  <si>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</si>
  <si>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</si>
  <si>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</si>
  <si>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</si>
  <si>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</si>
  <si>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</si>
  <si>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Обеспечение пожарной безопасности</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</si>
  <si>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</si>
  <si>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 на 2019-2021 годы</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</si>
  <si>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</si>
  <si>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</si>
  <si>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</si>
  <si>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пожаротушения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</si>
  <si>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</si>
  <si>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</si>
  <si>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</si>
  <si>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</si>
  <si>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</si>
  <si>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</si>
  <si>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</si>
  <si>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</si>
  <si>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</si>
  <si>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</si>
  <si>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</si>
  <si>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</si>
  <si>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</si>
  <si>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</si>
  <si>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 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</si>
  <si>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</si>
  <si>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</si>
  <si>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</si>
  <si>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</si>
  <si>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</si>
  <si>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</si>
  <si>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</si>
  <si>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</si>
  <si>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</si>
  <si>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</si>
  <si>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</si>
  <si>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НАЦИОНАЛЬНАЯ ЭКОНОМИКА</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</si>
  <si>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</si>
  <si>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</si>
  <si>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 на 2019-2021 годы</t>
  </si>
  <si>
    <t>04 0 00 00000</t>
  </si>
  <si>
    <t>Основное мероприятие 04: Организация мероприятий по регулированию численности безнадзорных животных</t>
  </si>
  <si>
    <t>04 0 04 00000</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</si>
  <si>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</si>
  <si>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04 0 04 75590</t>
  </si>
  <si>
    <t>Субвенция на организацию осуществления деятельности  по отлову и содержанию безнадзорных животных</t>
  </si>
  <si>
    <t>04 0 04 75600</t>
  </si>
  <si>
    <t>Транспорт</t>
  </si>
  <si>
    <t>032</t>
  </si>
  <si>
    <t>08</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</si>
  <si>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 на 2019-2021 годы"</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</si>
  <si>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</si>
  <si>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</si>
  <si>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</si>
  <si>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</si>
  <si>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</si>
  <si>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</si>
  <si>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</si>
  <si>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местного бюджета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</si>
  <si>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</si>
  <si>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Связь и информатика</t>
  </si>
  <si>
    <t>Основное мероприятие 25: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</si>
  <si>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01 0 25 00000</t>
  </si>
  <si>
    <t>Поддержка имеющихся информационных (в т. ч. телекоммуникационных) баз, обновление программного обеспечения (доступ к сети интернет)</t>
  </si>
  <si>
    <t>01 0 25 20010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</si>
  <si>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</si>
  <si>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01 0 25 70570</t>
  </si>
  <si>
    <t xml:space="preserve">Софинансирование из средств местного бюджета к субсидии из областного бюджета на сопровождение автоматизированных рабочих мест АРМ "Муниципал" в рамках подсистемы нормативных правовых актов единой системы информационно-коммуникационного обеспечения Российской Федерации  </t>
  </si>
  <si>
    <t>01 0 25 S0570</t>
  </si>
  <si>
    <t>ЖИЛИЩНО-КОММУНАЛЬНОЕ ХОЗЯЙСТВО</t>
  </si>
  <si>
    <t>Коммунальное хозяйство</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</si>
  <si>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 на 2019-2021 годы»</t>
  </si>
  <si>
    <t>02 0 00 00000</t>
  </si>
  <si>
    <t>Основное мероприятие 4.2: Содержание муниципального жилого фонда</t>
  </si>
  <si>
    <t>02 0 42 00000</t>
  </si>
  <si>
    <t>Содержание и ремонт пустующих муниципальных квартир (задолженность прошлых лет по решению суда)</t>
  </si>
  <si>
    <t>02 0 42 20030</t>
  </si>
  <si>
    <t>Основное мероприятие 43: Оплата взноса на капитальный ремонт МКД</t>
  </si>
  <si>
    <t>02 0 43 00000</t>
  </si>
  <si>
    <t>Оплата взноса на капитальный ремонт МКД</t>
  </si>
  <si>
    <t>02 0 43 20030</t>
  </si>
  <si>
    <r>
      <t xml:space="preserve">Основное мероприятие </t>
    </r>
    <r>
      <rPr>
        <i/>
        <sz val="10"/>
        <rFont val="Times New Roman"/>
        <family val="1"/>
        <charset val="204"/>
      </rPr>
      <t>44: Проведение экспертно-диагностического обследования комплектующих узлов  учета тепловой энергии</t>
    </r>
  </si>
  <si>
    <t>02 0 44 00000</t>
  </si>
  <si>
    <t>Проведение экспертно-диагностического обследования комплектующих узлов  учета тепловой энергии</t>
  </si>
  <si>
    <t>02 0 44 20030</t>
  </si>
  <si>
    <t>Иная непрограммная деятельность Администрации муниципального образования сельское поселение Ловозеро Ловозерского района</t>
  </si>
  <si>
    <t>99 8 00 00000</t>
  </si>
  <si>
    <t>Погашение задолженности</t>
  </si>
  <si>
    <t>99 8 00 20040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</si>
  <si>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</si>
  <si>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</si>
  <si>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</si>
  <si>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</si>
  <si>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</si>
  <si>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</si>
  <si>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</si>
  <si>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</si>
  <si>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</si>
  <si>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</si>
  <si>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</si>
  <si>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Приобретение материалов</t>
  </si>
  <si>
    <t>04 0 02 20380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</si>
  <si>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</si>
  <si>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</si>
  <si>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</si>
  <si>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</si>
  <si>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</si>
  <si>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</si>
  <si>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</si>
  <si>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</si>
  <si>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05: Приобретение и установка детского игрового оборудования в с.Сосновка</t>
  </si>
  <si>
    <t>04 0 05 00000</t>
  </si>
  <si>
    <t>Субсидия бюджетам муниципальных образований на реализацию проектов по поддержке местных инициатив</t>
  </si>
  <si>
    <t>04 0 05 71090</t>
  </si>
  <si>
    <t>Софинансирование местного бюджета к субсидии на на реализацию проектов по поддержке местных инициатив</t>
  </si>
  <si>
    <t>04 0 05  S1090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</si>
  <si>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на 2019-2021 годы</t>
  </si>
  <si>
    <t>06 0 00 00000</t>
  </si>
  <si>
    <t>Основное мероприятие 33: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</si>
  <si>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06 0 33 00000</t>
  </si>
  <si>
    <t xml:space="preserve">Обеспечение энергетической эффективности наружного уличного освещения населенных пунктов сельского поселения </t>
  </si>
  <si>
    <t>06 0 33 20060</t>
  </si>
  <si>
    <t>Муниципальная программа «Формирование современной городской среды на территории муниципального образования сельское поселение Ловозеро на 2018-2022 г.г.»</t>
  </si>
  <si>
    <t>08 0 00 00000</t>
  </si>
  <si>
    <t>Основное мероприятие F2: «Федеральный проект «Формирование комфортной городской среды»»</t>
  </si>
  <si>
    <t>08 0 F2 00000</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</si>
  <si>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</si>
  <si>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55550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</si>
  <si>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</si>
  <si>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Изготовление пректной и сметной документации для выполнения работ по благоустройству дворовой территории</t>
  </si>
  <si>
    <t>08 0 01 20020</t>
  </si>
  <si>
    <t>Культура и кинематография</t>
  </si>
  <si>
    <t>Культура</t>
  </si>
  <si>
    <t>Муниципальная  программа «Развитие культуры на территории сельского поселения Ловозеро Ловозерского района» на 2019 -2021 годы</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</si>
  <si>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</si>
  <si>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</si>
  <si>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</si>
  <si>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</si>
  <si>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</si>
  <si>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</si>
  <si>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</si>
  <si>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</si>
  <si>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</si>
  <si>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</si>
  <si>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 </t>
  </si>
  <si>
    <t>07 1 01 71100</t>
  </si>
  <si>
    <t>Софинансирование местного бюджета к субсидии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</si>
  <si>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</si>
  <si>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</si>
  <si>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</si>
  <si>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</si>
  <si>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</si>
  <si>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</si>
  <si>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07 1 02 13060</t>
  </si>
  <si>
    <t>Субсидии бюджетным учреждениям на иные цели</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</si>
  <si>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</si>
  <si>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</si>
  <si>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</si>
  <si>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</si>
  <si>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Обеспечение деятельности культурно-досуговых учреждений</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</si>
  <si>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</si>
  <si>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</si>
  <si>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</si>
  <si>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</si>
  <si>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</si>
  <si>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</si>
  <si>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</si>
  <si>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</si>
  <si>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</si>
  <si>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</si>
  <si>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</si>
  <si>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</si>
  <si>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</si>
  <si>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Основное мероприятие 02: «Приобретение и замена  кресел в зрительном  зале»</t>
  </si>
  <si>
    <t>07 4 02 00000</t>
  </si>
  <si>
    <t>Субсидия на обеспечение развития и укрепления  материально-технической базы муниципальных домов культуры</t>
  </si>
  <si>
    <t>07 4 02 L4670</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</si>
  <si>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</si>
  <si>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Основное мероприятие 03: «Приобретение спортивной формы для детской футбольной секции МБУ "Ловозерский ЦРДК"</t>
  </si>
  <si>
    <t>07 4 03 00000</t>
  </si>
  <si>
    <t>07 4 03 71090</t>
  </si>
  <si>
    <t>07 4 03 S1090</t>
  </si>
  <si>
    <t>Основное мероприятие 04: «Монтаж и установка спортивного оборудования (хоккейного корта, баскетбольных стоек и брусьев) для стадиона по ул. Пионерская в с. Ловозеро»</t>
  </si>
  <si>
    <t>07 4 04 00000</t>
  </si>
  <si>
    <t>07 4 04 20090</t>
  </si>
  <si>
    <t>СОЦИАЛЬНАЯ ПОЛИТИКА</t>
  </si>
  <si>
    <t>Пенсионное обеспечение</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</si>
  <si>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</si>
  <si>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</si>
  <si>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</si>
  <si>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</si>
  <si>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</si>
  <si>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</si>
  <si>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</si>
  <si>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</si>
  <si>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26: Организация эффективного управления муниципальным долгом</t>
  </si>
  <si>
    <t>01 0 26 00000</t>
  </si>
  <si>
    <t>Процентные платежи по муниципальному долгу</t>
  </si>
  <si>
    <t>01 0 26 20520</t>
  </si>
  <si>
    <t>Обслуживание  (государственного) муниципального долга</t>
  </si>
  <si>
    <t>Обслуживание муниципального долга</t>
  </si>
  <si>
    <t>Всего расходов</t>
  </si>
  <si>
    <t>к  Решению Совета депутатов сельского поселения 
Ловозеро Ловозерского района от 25.12.2018 г. № 26
"О бюджете сельского поселения Ловозеро Ловозерского
 района на 2019 год и плановый период 2020 и 2021 годов"  
(в редакции решений от 05.03.2019 № 32, от 16.05.2019 г. № 43, 
от 12.09.2019 № 56, от 29.11.2019 № 62, от 25.12.2019 № 68)</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</si>
</sst>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5">
    <font>
      <sz val="10"/>
      <name val="Arial"/>
      <family val="2"/>
      <charset val="204"/>
    </font>
    <font>
      <sz val="11"/>
      <color theme="1"/>
      <name val="Calibri"/>
      <family val="2"/>
      <charset val="204"/>
      <scheme val="minor"/>
    </font>
    <font>
      <sz val="10"/>
      <name val="Arial"/>
      <family val="2"/>
      <charset val="204"/>
    </font>
    <font>
      <sz val="10"/>
      <name val="Times New Roman"/>
      <family val="1"/>
      <charset val="204"/>
    </font>
    <font>
      <b/>
      <i/>
      <sz val="10"/>
      <name val="Times New Roman"/>
      <family val="1"/>
      <charset val="204"/>
    </font>
    <font>
      <b/>
      <sz val="6.5"/>
      <name val="Times New Roman"/>
      <family val="1"/>
      <charset val="204"/>
    </font>
    <font>
      <b/>
      <sz val="10"/>
      <name val="Times New Roman"/>
      <family val="1"/>
      <charset val="204"/>
    </font>
    <font>
      <b/>
      <sz val="10"/>
      <color rgb="FF0000FF"/>
      <name val="Times New Roman"/>
      <family val="1"/>
      <charset val="204"/>
    </font>
    <font>
      <sz val="10"/>
      <color rgb="FF0000FF"/>
      <name val="Times New Roman"/>
      <family val="1"/>
      <charset val="204"/>
    </font>
    <font>
      <sz val="10"/>
      <name val="Arial Cyr"/>
      <charset val="204"/>
    </font>
    <font>
      <b/>
      <sz val="10"/>
      <color rgb="FFFF0000"/>
      <name val="Times New Roman"/>
      <family val="1"/>
      <charset val="204"/>
    </font>
    <font>
      <sz val="10"/>
      <color indexed="10"/>
      <name val="Times New Roman"/>
      <family val="1"/>
      <charset val="204"/>
    </font>
    <font>
      <i/>
      <sz val="10"/>
      <name val="Times New Roman"/>
      <family val="1"/>
      <charset val="204"/>
    </font>
    <font>
      <sz val="10"/>
      <color rgb="FF000000"/>
      <name val="Times New Roman"/>
      <family val="1"/>
      <charset val="204"/>
    </font>
    <font>
      <sz val="8"/>
      <color indexed="8"/>
      <name val="Arial Cy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9">
    <xf numFmtId="0" fontId="0" fillId="0" borderId="0"/>
    <xf numFmtId="0" fontId="9" fillId="0" borderId="0"/>
    <xf numFmtId="0" fontId="2" fillId="0" borderId="0"/>
    <xf numFmtId="0" fontId="14" fillId="0" borderId="2">
      <alignment horizontal="left" wrapText="1" indent="2"/>
    </xf>
    <xf numFmtId="49" fontId="14" fillId="0" borderId="3">
      <alignment horizontal="center"/>
    </xf>
    <xf numFmtId="0" fontId="9" fillId="0" borderId="0"/>
    <xf numFmtId="0" fontId="1" fillId="0" borderId="0"/>
    <xf numFmtId="166" fontId="9" fillId="0" borderId="0" applyFont="0" applyFill="0" applyBorder="0" applyAlignment="0" applyProtection="0"/>
    <xf numFmtId="167" fontId="9" fillId="0" borderId="0" applyFont="0" applyFill="0" applyBorder="0" applyAlignment="0" applyProtection="0"/>
  </cellStyleXfs>
  <cellXfs count="74">
    <xf numFmtId="0" fontId="0" fillId="0" borderId="0" xfId="0"/>
    <xf numFmtId="0" fontId="3" fillId="0" borderId="0" xfId="0" applyFont="1"/>
    <xf numFmtId="4" fontId="3" fillId="0" borderId="0" xfId="0" applyNumberFormat="1" applyFont="1" applyFill="1"/>
    <xf numFmtId="0" fontId="3" fillId="0" borderId="0" xfId="0" applyNumberFormat="1" applyFont="1" applyBorder="1" applyAlignment="1">
      <alignment horizontal="center" wrapText="1"/>
    </xf>
    <xf numFmtId="0" fontId="3" fillId="0" borderId="0" xfId="0" applyFont="1" applyBorder="1" applyAlignment="1">
      <alignment horizontal="center"/>
    </xf>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3" fontId="3" fillId="0" borderId="1" xfId="0" applyNumberFormat="1" applyFont="1" applyFill="1" applyBorder="1" applyAlignment="1">
      <alignment horizontal="center" vertical="center" wrapText="1"/>
    </xf>
    <xf numFmtId="0" fontId="6" fillId="0" borderId="1" xfId="0" applyFont="1" applyFill="1" applyBorder="1" applyAlignment="1">
      <alignment vertical="top" wrapText="1"/>
    </xf>
    <xf numFmtId="49" fontId="6" fillId="0" borderId="1" xfId="0" applyNumberFormat="1" applyFont="1" applyFill="1" applyBorder="1" applyAlignment="1">
      <alignment horizontal="center"/>
    </xf>
    <xf numFmtId="0" fontId="6" fillId="0" borderId="1" xfId="0" applyFont="1" applyFill="1" applyBorder="1" applyAlignment="1">
      <alignment horizontal="center" wrapText="1"/>
    </xf>
    <xf numFmtId="165" fontId="6" fillId="0" borderId="1" xfId="0" applyNumberFormat="1" applyFont="1" applyFill="1" applyBorder="1" applyAlignment="1">
      <alignment horizontal="right" wrapText="1"/>
    </xf>
    <xf numFmtId="49" fontId="6" fillId="0" borderId="1" xfId="0" applyNumberFormat="1" applyFont="1" applyFill="1" applyBorder="1" applyAlignment="1">
      <alignment horizontal="center" wrapText="1"/>
    </xf>
    <xf numFmtId="0" fontId="3" fillId="0" borderId="1" xfId="0" applyFont="1" applyFill="1" applyBorder="1" applyAlignment="1">
      <alignment vertical="distributed" wrapText="1"/>
    </xf>
    <xf numFmtId="49" fontId="3" fillId="0" borderId="1" xfId="0" applyNumberFormat="1" applyFont="1" applyFill="1" applyBorder="1" applyAlignment="1">
      <alignment horizontal="center"/>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right" wrapText="1"/>
    </xf>
    <xf numFmtId="0" fontId="3" fillId="0" borderId="1" xfId="0" applyFont="1" applyFill="1" applyBorder="1" applyAlignment="1">
      <alignment wrapText="1"/>
    </xf>
    <xf numFmtId="0" fontId="8" fillId="0" borderId="0" xfId="0" applyFont="1"/>
    <xf numFmtId="0" fontId="3" fillId="0" borderId="1" xfId="1" applyNumberFormat="1" applyFont="1" applyFill="1" applyBorder="1" applyAlignment="1" applyProtection="1">
      <alignment horizontal="left" wrapText="1" readingOrder="1"/>
    </xf>
    <xf numFmtId="0" fontId="3" fillId="0" borderId="1" xfId="0" applyNumberFormat="1" applyFont="1" applyFill="1" applyBorder="1" applyAlignment="1">
      <alignment horizontal="center" wrapText="1"/>
    </xf>
    <xf numFmtId="0" fontId="3" fillId="2" borderId="1" xfId="1" applyNumberFormat="1" applyFont="1" applyFill="1" applyBorder="1" applyAlignment="1" applyProtection="1">
      <alignment horizontal="left" wrapText="1" readingOrder="1"/>
    </xf>
    <xf numFmtId="0" fontId="6" fillId="2" borderId="1" xfId="0" applyFont="1" applyFill="1" applyBorder="1" applyAlignment="1">
      <alignment vertical="top" wrapText="1"/>
    </xf>
    <xf numFmtId="0" fontId="3"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0" xfId="0" applyFont="1" applyFill="1"/>
    <xf numFmtId="0" fontId="3" fillId="2" borderId="1" xfId="0" applyFont="1" applyFill="1" applyBorder="1" applyAlignment="1">
      <alignment wrapText="1"/>
    </xf>
    <xf numFmtId="0" fontId="3" fillId="2" borderId="1" xfId="0" applyFont="1" applyFill="1" applyBorder="1" applyAlignment="1">
      <alignment horizontal="center"/>
    </xf>
    <xf numFmtId="165" fontId="3" fillId="3" borderId="1" xfId="0" applyNumberFormat="1" applyFont="1" applyFill="1" applyBorder="1" applyAlignment="1">
      <alignment horizontal="right" wrapText="1"/>
    </xf>
    <xf numFmtId="0" fontId="6" fillId="0" borderId="1" xfId="0" applyFont="1" applyFill="1" applyBorder="1" applyAlignment="1">
      <alignment vertical="distributed" wrapText="1"/>
    </xf>
    <xf numFmtId="165" fontId="3" fillId="2" borderId="1" xfId="0" applyNumberFormat="1" applyFont="1" applyFill="1" applyBorder="1" applyAlignment="1">
      <alignment horizontal="right" wrapText="1"/>
    </xf>
    <xf numFmtId="0" fontId="3" fillId="0" borderId="1" xfId="0" applyNumberFormat="1" applyFont="1" applyFill="1" applyBorder="1" applyAlignment="1">
      <alignment wrapText="1"/>
    </xf>
    <xf numFmtId="0" fontId="3" fillId="2" borderId="1" xfId="0" applyFont="1" applyFill="1" applyBorder="1" applyAlignment="1">
      <alignment vertical="distributed" wrapText="1"/>
    </xf>
    <xf numFmtId="49" fontId="3" fillId="2" borderId="1" xfId="0" applyNumberFormat="1" applyFont="1" applyFill="1" applyBorder="1" applyAlignment="1">
      <alignment horizontal="center"/>
    </xf>
    <xf numFmtId="0" fontId="7" fillId="0" borderId="1" xfId="0" applyFont="1" applyFill="1" applyBorder="1" applyAlignment="1">
      <alignment vertical="distributed" wrapText="1"/>
    </xf>
    <xf numFmtId="49" fontId="7" fillId="0" borderId="1" xfId="0" applyNumberFormat="1" applyFont="1" applyFill="1" applyBorder="1" applyAlignment="1">
      <alignment horizontal="center"/>
    </xf>
    <xf numFmtId="49" fontId="7" fillId="0" borderId="1" xfId="0" applyNumberFormat="1" applyFont="1" applyFill="1" applyBorder="1" applyAlignment="1">
      <alignment horizontal="center" wrapText="1"/>
    </xf>
    <xf numFmtId="0" fontId="7" fillId="0" borderId="1" xfId="0" applyFont="1" applyFill="1" applyBorder="1" applyAlignment="1">
      <alignment horizontal="center" wrapText="1"/>
    </xf>
    <xf numFmtId="49" fontId="8" fillId="0" borderId="1" xfId="0" applyNumberFormat="1" applyFont="1" applyFill="1" applyBorder="1" applyAlignment="1">
      <alignment horizontal="center"/>
    </xf>
    <xf numFmtId="0" fontId="7" fillId="0" borderId="1" xfId="0" applyFont="1" applyFill="1" applyBorder="1" applyAlignment="1">
      <alignment horizontal="center"/>
    </xf>
    <xf numFmtId="165" fontId="7" fillId="0" borderId="1" xfId="0" applyNumberFormat="1" applyFont="1" applyFill="1" applyBorder="1" applyAlignment="1">
      <alignment horizontal="right" wrapText="1"/>
    </xf>
    <xf numFmtId="0" fontId="8" fillId="0" borderId="1" xfId="0" applyFont="1" applyFill="1" applyBorder="1" applyAlignment="1">
      <alignment vertical="distributed" wrapText="1"/>
    </xf>
    <xf numFmtId="49" fontId="7" fillId="2" borderId="1" xfId="0" applyNumberFormat="1" applyFont="1" applyFill="1" applyBorder="1" applyAlignment="1">
      <alignment horizontal="center"/>
    </xf>
    <xf numFmtId="0" fontId="8" fillId="0" borderId="1" xfId="0" applyFont="1" applyFill="1" applyBorder="1" applyAlignment="1">
      <alignment horizontal="center"/>
    </xf>
    <xf numFmtId="165" fontId="8" fillId="0" borderId="1" xfId="0" applyNumberFormat="1" applyFont="1" applyFill="1" applyBorder="1" applyAlignment="1">
      <alignment horizontal="right" wrapText="1"/>
    </xf>
    <xf numFmtId="0" fontId="10" fillId="3" borderId="1" xfId="0" applyFont="1" applyFill="1" applyBorder="1" applyAlignment="1">
      <alignment vertical="distributed" wrapText="1"/>
    </xf>
    <xf numFmtId="165" fontId="8" fillId="3" borderId="1" xfId="0" applyNumberFormat="1" applyFont="1" applyFill="1" applyBorder="1" applyAlignment="1">
      <alignment horizontal="right" wrapText="1"/>
    </xf>
    <xf numFmtId="0" fontId="11" fillId="0" borderId="1" xfId="0" applyFont="1" applyFill="1" applyBorder="1" applyAlignment="1">
      <alignment horizontal="center"/>
    </xf>
    <xf numFmtId="0" fontId="6" fillId="2" borderId="1" xfId="0" applyFont="1" applyFill="1" applyBorder="1" applyAlignment="1">
      <alignment vertical="distributed" wrapText="1"/>
    </xf>
    <xf numFmtId="49" fontId="6" fillId="2" borderId="1" xfId="0" applyNumberFormat="1" applyFont="1" applyFill="1" applyBorder="1" applyAlignment="1">
      <alignment horizontal="center"/>
    </xf>
    <xf numFmtId="0" fontId="6" fillId="2" borderId="1" xfId="0" applyFont="1" applyFill="1" applyBorder="1" applyAlignment="1">
      <alignment horizontal="center" wrapText="1"/>
    </xf>
    <xf numFmtId="0" fontId="3" fillId="2" borderId="1" xfId="0" applyFont="1" applyFill="1" applyBorder="1"/>
    <xf numFmtId="165" fontId="6" fillId="2" borderId="1" xfId="0" applyNumberFormat="1" applyFont="1" applyFill="1" applyBorder="1" applyAlignment="1">
      <alignment horizontal="right" wrapText="1"/>
    </xf>
    <xf numFmtId="0" fontId="6" fillId="0" borderId="1" xfId="0" applyFont="1" applyFill="1" applyBorder="1" applyAlignment="1">
      <alignment horizontal="center"/>
    </xf>
    <xf numFmtId="0" fontId="3" fillId="0" borderId="1" xfId="1" applyFont="1" applyFill="1" applyBorder="1" applyAlignment="1">
      <alignment horizontal="left" vertical="center" wrapText="1"/>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165" fontId="6" fillId="0" borderId="1" xfId="0" applyNumberFormat="1" applyFont="1" applyFill="1" applyBorder="1" applyAlignment="1">
      <alignment horizontal="right"/>
    </xf>
    <xf numFmtId="11" fontId="3" fillId="2" borderId="1" xfId="0" applyNumberFormat="1" applyFont="1" applyFill="1" applyBorder="1" applyAlignment="1">
      <alignment vertical="top" wrapText="1"/>
    </xf>
    <xf numFmtId="0" fontId="6" fillId="0" borderId="1" xfId="0" applyFont="1" applyFill="1" applyBorder="1" applyAlignment="1">
      <alignment vertical="top"/>
    </xf>
    <xf numFmtId="0" fontId="3" fillId="0" borderId="1" xfId="2" applyNumberFormat="1" applyFont="1" applyFill="1" applyBorder="1" applyAlignment="1">
      <alignment horizontal="left" wrapText="1" readingOrder="1"/>
    </xf>
    <xf numFmtId="0" fontId="3" fillId="2" borderId="1" xfId="2" applyNumberFormat="1" applyFont="1" applyFill="1" applyBorder="1" applyAlignment="1">
      <alignment horizontal="left" wrapText="1" readingOrder="1"/>
    </xf>
    <xf numFmtId="11" fontId="13" fillId="2" borderId="1" xfId="0" applyNumberFormat="1" applyFont="1" applyFill="1" applyBorder="1" applyAlignment="1">
      <alignment vertical="top" wrapText="1"/>
    </xf>
    <xf numFmtId="0" fontId="8" fillId="0" borderId="1" xfId="0" applyFont="1" applyFill="1" applyBorder="1" applyAlignment="1">
      <alignment wrapText="1"/>
    </xf>
    <xf numFmtId="165" fontId="6" fillId="2" borderId="1" xfId="0" applyNumberFormat="1" applyFont="1" applyFill="1" applyBorder="1" applyAlignment="1">
      <alignment horizontal="right"/>
    </xf>
    <xf numFmtId="0" fontId="3" fillId="0" borderId="0" xfId="0" applyFont="1" applyAlignment="1">
      <alignment horizontal="right"/>
    </xf>
    <xf numFmtId="0" fontId="3" fillId="0" borderId="0" xfId="0" applyFont="1" applyFill="1" applyBorder="1" applyAlignment="1">
      <alignment horizontal="righ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cellXfs>
  <cellStyles count="9">
    <cellStyle name="xl32" xfId="3"/>
    <cellStyle name="xl45" xfId="4"/>
    <cellStyle name="Обычный" xfId="0" builtinId="0"/>
    <cellStyle name="Обычный 2" xfId="5"/>
    <cellStyle name="Обычный 3" xfId="6"/>
    <cellStyle name="Обычный_Лист1" xfId="1"/>
    <cellStyle name="Обычный_Прил № 4" xfId="2"/>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G342"/>
  <sheetViews>
    <sheetView tabSelected="1" view="pageBreakPreview" topLeftCell="A317" zoomScaleSheetLayoutView="100" workbookViewId="0">
      <selection activeCell="G342" sqref="G342"/>
    </sheetView>
  </sheetViews>
  <sheetFormatPr defaultRowHeight="12.75" outlineLevelRow="1"/>
  <cols>
    <col min="1" max="1" width="40" style="1" customWidth="1"/>
    <col min="2" max="2" width="6.5703125" style="1" customWidth="1"/>
    <col min="3" max="3" width="6" style="1" customWidth="1"/>
    <col min="4" max="4" width="6.7109375" style="1" customWidth="1"/>
    <col min="5" max="5" width="12" style="1" customWidth="1"/>
    <col min="6" max="6" width="7" style="1" customWidth="1"/>
    <col min="7" max="7" width="12" style="2" customWidth="1"/>
    <col min="8" max="16384" width="9.140625" style="1"/>
  </cols>
  <sheetData>
    <row r="1" spans="1:7" outlineLevel="1">
      <c r="B1" s="70" t="s">
        <v>0</v>
      </c>
      <c r="C1" s="70"/>
      <c r="D1" s="70"/>
      <c r="E1" s="70"/>
      <c r="F1" s="70"/>
      <c r="G1" s="70"/>
    </row>
    <row r="2" spans="1:7" ht="86.25" customHeight="1" outlineLevel="1">
      <c r="A2" s="71" t="s">
        <v>286</v>
      </c>
      <c r="B2" s="71"/>
      <c r="C2" s="71"/>
      <c r="D2" s="71"/>
      <c r="E2" s="71"/>
      <c r="F2" s="71"/>
      <c r="G2" s="71"/>
    </row>
    <row r="3" spans="1:7" ht="15.75" customHeight="1" outlineLevel="1"/>
    <row r="4" spans="1:7" ht="93" customHeight="1" outlineLevel="1">
      <c r="A4" s="72" t="s">
        <v>1</v>
      </c>
      <c r="B4" s="73"/>
      <c r="C4" s="73"/>
      <c r="D4" s="73"/>
      <c r="E4" s="73"/>
      <c r="F4" s="73"/>
      <c r="G4" s="73"/>
    </row>
    <row r="5" spans="1:7" ht="13.5">
      <c r="A5" s="3"/>
      <c r="B5" s="4"/>
      <c r="C5" s="4"/>
      <c r="D5" s="4"/>
      <c r="E5" s="4"/>
      <c r="F5" s="4"/>
      <c r="G5" s="5" t="s">
        <v>2</v>
      </c>
    </row>
    <row r="6" spans="1:7" s="8" customFormat="1" ht="21">
      <c r="A6" s="6" t="s">
        <v>3</v>
      </c>
      <c r="B6" s="6" t="s">
        <v>4</v>
      </c>
      <c r="C6" s="6" t="s">
        <v>5</v>
      </c>
      <c r="D6" s="6" t="s">
        <v>6</v>
      </c>
      <c r="E6" s="6" t="s">
        <v>7</v>
      </c>
      <c r="F6" s="6" t="s">
        <v>8</v>
      </c>
      <c r="G6" s="7" t="s">
        <v>9</v>
      </c>
    </row>
    <row r="7" spans="1:7">
      <c r="A7" s="9">
        <v>1</v>
      </c>
      <c r="B7" s="10"/>
      <c r="C7" s="9">
        <v>2</v>
      </c>
      <c r="D7" s="9">
        <v>3</v>
      </c>
      <c r="E7" s="9">
        <v>4</v>
      </c>
      <c r="F7" s="9">
        <v>5</v>
      </c>
      <c r="G7" s="11">
        <v>6</v>
      </c>
    </row>
    <row r="8" spans="1:7" ht="34.5" customHeight="1">
      <c r="A8" s="12" t="s">
        <v>10</v>
      </c>
      <c r="B8" s="13" t="s">
        <v>11</v>
      </c>
      <c r="C8" s="14" t="s">
        <v>12</v>
      </c>
      <c r="D8" s="14" t="s">
        <v>13</v>
      </c>
      <c r="E8" s="14" t="s">
        <v>13</v>
      </c>
      <c r="F8" s="14" t="s">
        <v>13</v>
      </c>
      <c r="G8" s="15">
        <f>G9+G20+G31+G57+G63</f>
        <v>6116.4695299999994</v>
      </c>
    </row>
    <row r="9" spans="1:7" ht="38.25">
      <c r="A9" s="12" t="s">
        <v>14</v>
      </c>
      <c r="B9" s="13" t="s">
        <v>11</v>
      </c>
      <c r="C9" s="14" t="s">
        <v>12</v>
      </c>
      <c r="D9" s="16" t="s">
        <v>15</v>
      </c>
      <c r="E9" s="14" t="s">
        <v>13</v>
      </c>
      <c r="F9" s="14" t="s">
        <v>13</v>
      </c>
      <c r="G9" s="15">
        <f>G10</f>
        <v>1065.6046000000001</v>
      </c>
    </row>
    <row r="10" spans="1:7">
      <c r="A10" s="17" t="s">
        <v>16</v>
      </c>
      <c r="B10" s="18" t="s">
        <v>11</v>
      </c>
      <c r="C10" s="19" t="s">
        <v>12</v>
      </c>
      <c r="D10" s="20" t="s">
        <v>15</v>
      </c>
      <c r="E10" s="10" t="s">
        <v>17</v>
      </c>
      <c r="F10" s="19" t="s">
        <v>13</v>
      </c>
      <c r="G10" s="21">
        <f>G11</f>
        <v>1065.6046000000001</v>
      </c>
    </row>
    <row r="11" spans="1:7" ht="30" customHeight="1">
      <c r="A11" s="22" t="s">
        <v>18</v>
      </c>
      <c r="B11" s="18" t="s">
        <v>11</v>
      </c>
      <c r="C11" s="19" t="s">
        <v>12</v>
      </c>
      <c r="D11" s="20" t="s">
        <v>15</v>
      </c>
      <c r="E11" s="10" t="s">
        <v>19</v>
      </c>
      <c r="F11" s="19" t="s">
        <v>13</v>
      </c>
      <c r="G11" s="21">
        <f t="shared" ref="G11" si="0">G12</f>
        <v>1065.6046000000001</v>
      </c>
    </row>
    <row r="12" spans="1:7" ht="25.5">
      <c r="A12" s="22" t="s">
        <v>20</v>
      </c>
      <c r="B12" s="18" t="s">
        <v>11</v>
      </c>
      <c r="C12" s="19" t="s">
        <v>12</v>
      </c>
      <c r="D12" s="20" t="s">
        <v>15</v>
      </c>
      <c r="E12" s="10" t="s">
        <v>21</v>
      </c>
      <c r="F12" s="19"/>
      <c r="G12" s="21">
        <f>G13</f>
        <v>1065.6046000000001</v>
      </c>
    </row>
    <row r="13" spans="1:7" ht="76.5">
      <c r="A13" s="22" t="s">
        <v>22</v>
      </c>
      <c r="B13" s="18" t="s">
        <v>11</v>
      </c>
      <c r="C13" s="19" t="s">
        <v>12</v>
      </c>
      <c r="D13" s="20" t="s">
        <v>15</v>
      </c>
      <c r="E13" s="10" t="s">
        <v>21</v>
      </c>
      <c r="F13" s="19">
        <v>100</v>
      </c>
      <c r="G13" s="21">
        <f>G14</f>
        <v>1065.6046000000001</v>
      </c>
    </row>
    <row r="14" spans="1:7" ht="25.5">
      <c r="A14" s="17" t="s">
        <v>23</v>
      </c>
      <c r="B14" s="18" t="s">
        <v>11</v>
      </c>
      <c r="C14" s="19" t="s">
        <v>12</v>
      </c>
      <c r="D14" s="20" t="s">
        <v>15</v>
      </c>
      <c r="E14" s="10" t="s">
        <v>21</v>
      </c>
      <c r="F14" s="19">
        <v>120</v>
      </c>
      <c r="G14" s="21">
        <f>G15+G16</f>
        <v>1065.6046000000001</v>
      </c>
    </row>
    <row r="15" spans="1:7" ht="25.5">
      <c r="A15" s="17" t="s">
        <v>24</v>
      </c>
      <c r="B15" s="18" t="s">
        <v>11</v>
      </c>
      <c r="C15" s="19" t="s">
        <v>12</v>
      </c>
      <c r="D15" s="20" t="s">
        <v>15</v>
      </c>
      <c r="E15" s="10" t="s">
        <v>21</v>
      </c>
      <c r="F15" s="19">
        <v>121</v>
      </c>
      <c r="G15" s="21">
        <f>818436.6/1000</f>
        <v>818.4366</v>
      </c>
    </row>
    <row r="16" spans="1:7" ht="51">
      <c r="A16" s="17" t="s">
        <v>25</v>
      </c>
      <c r="B16" s="18" t="s">
        <v>11</v>
      </c>
      <c r="C16" s="19" t="s">
        <v>12</v>
      </c>
      <c r="D16" s="20" t="s">
        <v>15</v>
      </c>
      <c r="E16" s="10" t="s">
        <v>21</v>
      </c>
      <c r="F16" s="19">
        <v>129</v>
      </c>
      <c r="G16" s="21">
        <f>247168/1000</f>
        <v>247.16800000000001</v>
      </c>
    </row>
    <row r="17" spans="1:7" ht="38.25" outlineLevel="1">
      <c r="A17" s="24" t="s">
        <v>26</v>
      </c>
      <c r="B17" s="18" t="s">
        <v>27</v>
      </c>
      <c r="C17" s="19" t="s">
        <v>12</v>
      </c>
      <c r="D17" s="20" t="s">
        <v>15</v>
      </c>
      <c r="E17" s="25" t="s">
        <v>28</v>
      </c>
      <c r="F17" s="10">
        <v>200</v>
      </c>
      <c r="G17" s="21">
        <v>0</v>
      </c>
    </row>
    <row r="18" spans="1:7" ht="38.25" outlineLevel="1">
      <c r="A18" s="24" t="s">
        <v>29</v>
      </c>
      <c r="B18" s="18" t="s">
        <v>27</v>
      </c>
      <c r="C18" s="19" t="s">
        <v>12</v>
      </c>
      <c r="D18" s="20" t="s">
        <v>15</v>
      </c>
      <c r="E18" s="25" t="s">
        <v>28</v>
      </c>
      <c r="F18" s="10">
        <v>240</v>
      </c>
      <c r="G18" s="21">
        <v>0</v>
      </c>
    </row>
    <row r="19" spans="1:7" outlineLevel="1">
      <c r="A19" s="26" t="s">
        <v>30</v>
      </c>
      <c r="B19" s="18" t="s">
        <v>27</v>
      </c>
      <c r="C19" s="19" t="s">
        <v>12</v>
      </c>
      <c r="D19" s="20" t="s">
        <v>15</v>
      </c>
      <c r="E19" s="25" t="s">
        <v>28</v>
      </c>
      <c r="F19" s="10">
        <v>244</v>
      </c>
      <c r="G19" s="21">
        <v>0</v>
      </c>
    </row>
    <row r="20" spans="1:7" ht="51">
      <c r="A20" s="27" t="s">
        <v>31</v>
      </c>
      <c r="B20" s="13" t="s">
        <v>11</v>
      </c>
      <c r="C20" s="14" t="s">
        <v>12</v>
      </c>
      <c r="D20" s="16" t="s">
        <v>32</v>
      </c>
      <c r="E20" s="14" t="s">
        <v>13</v>
      </c>
      <c r="F20" s="14" t="s">
        <v>13</v>
      </c>
      <c r="G20" s="15">
        <f>G21</f>
        <v>104.39540000000001</v>
      </c>
    </row>
    <row r="21" spans="1:7" ht="30" customHeight="1">
      <c r="A21" s="17" t="s">
        <v>16</v>
      </c>
      <c r="B21" s="18" t="s">
        <v>11</v>
      </c>
      <c r="C21" s="28" t="s">
        <v>12</v>
      </c>
      <c r="D21" s="29" t="s">
        <v>32</v>
      </c>
      <c r="E21" s="10" t="s">
        <v>17</v>
      </c>
      <c r="F21" s="19" t="s">
        <v>13</v>
      </c>
      <c r="G21" s="21">
        <f>G22</f>
        <v>104.39540000000001</v>
      </c>
    </row>
    <row r="22" spans="1:7" ht="30" customHeight="1">
      <c r="A22" s="31" t="s">
        <v>18</v>
      </c>
      <c r="B22" s="18" t="s">
        <v>11</v>
      </c>
      <c r="C22" s="28" t="s">
        <v>12</v>
      </c>
      <c r="D22" s="29" t="s">
        <v>32</v>
      </c>
      <c r="E22" s="32" t="s">
        <v>19</v>
      </c>
      <c r="F22" s="19" t="s">
        <v>13</v>
      </c>
      <c r="G22" s="21">
        <f>G23</f>
        <v>104.39540000000001</v>
      </c>
    </row>
    <row r="23" spans="1:7" ht="38.25">
      <c r="A23" s="26" t="s">
        <v>33</v>
      </c>
      <c r="B23" s="18" t="s">
        <v>11</v>
      </c>
      <c r="C23" s="28" t="s">
        <v>12</v>
      </c>
      <c r="D23" s="29" t="s">
        <v>32</v>
      </c>
      <c r="E23" s="32" t="s">
        <v>34</v>
      </c>
      <c r="F23" s="10"/>
      <c r="G23" s="21">
        <f>G24+G27</f>
        <v>104.39540000000001</v>
      </c>
    </row>
    <row r="24" spans="1:7" ht="76.5">
      <c r="A24" s="26" t="s">
        <v>22</v>
      </c>
      <c r="B24" s="18" t="s">
        <v>11</v>
      </c>
      <c r="C24" s="28" t="s">
        <v>12</v>
      </c>
      <c r="D24" s="29" t="s">
        <v>32</v>
      </c>
      <c r="E24" s="32" t="s">
        <v>34</v>
      </c>
      <c r="F24" s="10">
        <v>100</v>
      </c>
      <c r="G24" s="21">
        <f t="shared" ref="G24" si="1">G25</f>
        <v>28.2</v>
      </c>
    </row>
    <row r="25" spans="1:7" ht="25.5">
      <c r="A25" s="26" t="s">
        <v>23</v>
      </c>
      <c r="B25" s="18" t="s">
        <v>11</v>
      </c>
      <c r="C25" s="28" t="s">
        <v>12</v>
      </c>
      <c r="D25" s="29" t="s">
        <v>32</v>
      </c>
      <c r="E25" s="32" t="s">
        <v>34</v>
      </c>
      <c r="F25" s="10">
        <v>120</v>
      </c>
      <c r="G25" s="21">
        <f>G26</f>
        <v>28.2</v>
      </c>
    </row>
    <row r="26" spans="1:7" ht="38.25">
      <c r="A26" s="26" t="s">
        <v>35</v>
      </c>
      <c r="B26" s="18" t="s">
        <v>11</v>
      </c>
      <c r="C26" s="28" t="s">
        <v>12</v>
      </c>
      <c r="D26" s="29" t="s">
        <v>32</v>
      </c>
      <c r="E26" s="32" t="s">
        <v>34</v>
      </c>
      <c r="F26" s="10">
        <v>122</v>
      </c>
      <c r="G26" s="21">
        <f>30.7-2.5</f>
        <v>28.2</v>
      </c>
    </row>
    <row r="27" spans="1:7" ht="38.25">
      <c r="A27" s="26" t="s">
        <v>26</v>
      </c>
      <c r="B27" s="18" t="s">
        <v>11</v>
      </c>
      <c r="C27" s="28" t="s">
        <v>12</v>
      </c>
      <c r="D27" s="29" t="s">
        <v>32</v>
      </c>
      <c r="E27" s="32" t="s">
        <v>34</v>
      </c>
      <c r="F27" s="10">
        <v>200</v>
      </c>
      <c r="G27" s="21">
        <f t="shared" ref="G27" si="2">G28</f>
        <v>76.195400000000006</v>
      </c>
    </row>
    <row r="28" spans="1:7" ht="38.25">
      <c r="A28" s="26" t="s">
        <v>29</v>
      </c>
      <c r="B28" s="18" t="s">
        <v>11</v>
      </c>
      <c r="C28" s="28" t="s">
        <v>12</v>
      </c>
      <c r="D28" s="29" t="s">
        <v>32</v>
      </c>
      <c r="E28" s="32" t="s">
        <v>34</v>
      </c>
      <c r="F28" s="10">
        <v>240</v>
      </c>
      <c r="G28" s="21">
        <f>G29+G30</f>
        <v>76.195400000000006</v>
      </c>
    </row>
    <row r="29" spans="1:7" ht="38.25">
      <c r="A29" s="24" t="s">
        <v>36</v>
      </c>
      <c r="B29" s="18" t="s">
        <v>11</v>
      </c>
      <c r="C29" s="28" t="s">
        <v>12</v>
      </c>
      <c r="D29" s="29" t="s">
        <v>32</v>
      </c>
      <c r="E29" s="32" t="s">
        <v>34</v>
      </c>
      <c r="F29" s="10">
        <v>242</v>
      </c>
      <c r="G29" s="35">
        <f>23+2.899+7.884</f>
        <v>33.783000000000001</v>
      </c>
    </row>
    <row r="30" spans="1:7">
      <c r="A30" s="24" t="s">
        <v>30</v>
      </c>
      <c r="B30" s="18" t="s">
        <v>11</v>
      </c>
      <c r="C30" s="28" t="s">
        <v>12</v>
      </c>
      <c r="D30" s="29" t="s">
        <v>32</v>
      </c>
      <c r="E30" s="32" t="s">
        <v>34</v>
      </c>
      <c r="F30" s="10">
        <v>244</v>
      </c>
      <c r="G30" s="35">
        <f>50695.4/1000-2.899-5.384</f>
        <v>42.412399999999998</v>
      </c>
    </row>
    <row r="31" spans="1:7" ht="63.75">
      <c r="A31" s="34" t="s">
        <v>37</v>
      </c>
      <c r="B31" s="13" t="s">
        <v>38</v>
      </c>
      <c r="C31" s="14" t="s">
        <v>12</v>
      </c>
      <c r="D31" s="16" t="s">
        <v>39</v>
      </c>
      <c r="E31" s="14" t="s">
        <v>13</v>
      </c>
      <c r="F31" s="14" t="s">
        <v>13</v>
      </c>
      <c r="G31" s="15">
        <f>G32</f>
        <v>2270.2257099999997</v>
      </c>
    </row>
    <row r="32" spans="1:7">
      <c r="A32" s="17" t="s">
        <v>16</v>
      </c>
      <c r="B32" s="18" t="s">
        <v>38</v>
      </c>
      <c r="C32" s="19" t="s">
        <v>12</v>
      </c>
      <c r="D32" s="20" t="s">
        <v>39</v>
      </c>
      <c r="E32" s="18" t="s">
        <v>17</v>
      </c>
      <c r="F32" s="10"/>
      <c r="G32" s="35">
        <f>G33</f>
        <v>2270.2257099999997</v>
      </c>
    </row>
    <row r="33" spans="1:7" ht="44.25" customHeight="1">
      <c r="A33" s="17" t="s">
        <v>40</v>
      </c>
      <c r="B33" s="18" t="s">
        <v>38</v>
      </c>
      <c r="C33" s="19" t="s">
        <v>12</v>
      </c>
      <c r="D33" s="20" t="s">
        <v>39</v>
      </c>
      <c r="E33" s="18" t="s">
        <v>41</v>
      </c>
      <c r="F33" s="10"/>
      <c r="G33" s="35">
        <f>G34+G38+G49</f>
        <v>2270.2257099999997</v>
      </c>
    </row>
    <row r="34" spans="1:7" ht="127.5">
      <c r="A34" s="17" t="s">
        <v>42</v>
      </c>
      <c r="B34" s="18" t="s">
        <v>38</v>
      </c>
      <c r="C34" s="19" t="s">
        <v>12</v>
      </c>
      <c r="D34" s="20" t="s">
        <v>39</v>
      </c>
      <c r="E34" s="18" t="s">
        <v>43</v>
      </c>
      <c r="F34" s="10"/>
      <c r="G34" s="21">
        <f>G35</f>
        <v>1178.0839599999999</v>
      </c>
    </row>
    <row r="35" spans="1:7" ht="33.75" customHeight="1">
      <c r="A35" s="17" t="s">
        <v>44</v>
      </c>
      <c r="B35" s="18" t="s">
        <v>38</v>
      </c>
      <c r="C35" s="19" t="s">
        <v>12</v>
      </c>
      <c r="D35" s="20" t="s">
        <v>39</v>
      </c>
      <c r="E35" s="18" t="s">
        <v>43</v>
      </c>
      <c r="F35" s="10">
        <v>300</v>
      </c>
      <c r="G35" s="21">
        <f>G36</f>
        <v>1178.0839599999999</v>
      </c>
    </row>
    <row r="36" spans="1:7" ht="42.75" customHeight="1">
      <c r="A36" s="17" t="s">
        <v>45</v>
      </c>
      <c r="B36" s="18" t="s">
        <v>38</v>
      </c>
      <c r="C36" s="19" t="s">
        <v>12</v>
      </c>
      <c r="D36" s="20" t="s">
        <v>39</v>
      </c>
      <c r="E36" s="18" t="s">
        <v>43</v>
      </c>
      <c r="F36" s="10">
        <v>320</v>
      </c>
      <c r="G36" s="21">
        <f>G37</f>
        <v>1178.0839599999999</v>
      </c>
    </row>
    <row r="37" spans="1:7" ht="57" customHeight="1">
      <c r="A37" s="36" t="s">
        <v>46</v>
      </c>
      <c r="B37" s="18" t="s">
        <v>38</v>
      </c>
      <c r="C37" s="19" t="s">
        <v>12</v>
      </c>
      <c r="D37" s="20" t="s">
        <v>39</v>
      </c>
      <c r="E37" s="18" t="s">
        <v>43</v>
      </c>
      <c r="F37" s="10">
        <v>321</v>
      </c>
      <c r="G37" s="21">
        <f>1522.15635-367380.85/1000+23.30842+0.01/1000+0.03/1000</f>
        <v>1178.0839599999999</v>
      </c>
    </row>
    <row r="38" spans="1:7" ht="25.5">
      <c r="A38" s="37" t="s">
        <v>47</v>
      </c>
      <c r="B38" s="18" t="s">
        <v>38</v>
      </c>
      <c r="C38" s="19" t="s">
        <v>12</v>
      </c>
      <c r="D38" s="20" t="s">
        <v>39</v>
      </c>
      <c r="E38" s="38" t="s">
        <v>48</v>
      </c>
      <c r="F38" s="10"/>
      <c r="G38" s="21">
        <f>G39+G43</f>
        <v>678.20528999999988</v>
      </c>
    </row>
    <row r="39" spans="1:7" ht="38.25">
      <c r="A39" s="17" t="s">
        <v>26</v>
      </c>
      <c r="B39" s="18" t="s">
        <v>38</v>
      </c>
      <c r="C39" s="19" t="s">
        <v>12</v>
      </c>
      <c r="D39" s="20" t="s">
        <v>39</v>
      </c>
      <c r="E39" s="38" t="s">
        <v>48</v>
      </c>
      <c r="F39" s="19">
        <v>200</v>
      </c>
      <c r="G39" s="21">
        <f>G40</f>
        <v>671.69218999999987</v>
      </c>
    </row>
    <row r="40" spans="1:7" ht="42" customHeight="1">
      <c r="A40" s="17" t="s">
        <v>29</v>
      </c>
      <c r="B40" s="18" t="s">
        <v>38</v>
      </c>
      <c r="C40" s="19" t="s">
        <v>12</v>
      </c>
      <c r="D40" s="20" t="s">
        <v>39</v>
      </c>
      <c r="E40" s="38" t="s">
        <v>48</v>
      </c>
      <c r="F40" s="10">
        <v>240</v>
      </c>
      <c r="G40" s="21">
        <f>G41+G42</f>
        <v>671.69218999999987</v>
      </c>
    </row>
    <row r="41" spans="1:7" ht="38.25">
      <c r="A41" s="24" t="s">
        <v>36</v>
      </c>
      <c r="B41" s="18" t="s">
        <v>38</v>
      </c>
      <c r="C41" s="19" t="s">
        <v>12</v>
      </c>
      <c r="D41" s="20" t="s">
        <v>39</v>
      </c>
      <c r="E41" s="38" t="s">
        <v>48</v>
      </c>
      <c r="F41" s="32">
        <v>242</v>
      </c>
      <c r="G41" s="35">
        <f>60.86+11.76-5.6/1000-7.21792</f>
        <v>65.396479999999997</v>
      </c>
    </row>
    <row r="42" spans="1:7">
      <c r="A42" s="24" t="s">
        <v>30</v>
      </c>
      <c r="B42" s="18" t="s">
        <v>38</v>
      </c>
      <c r="C42" s="19" t="s">
        <v>12</v>
      </c>
      <c r="D42" s="20" t="s">
        <v>39</v>
      </c>
      <c r="E42" s="38" t="s">
        <v>48</v>
      </c>
      <c r="F42" s="10">
        <v>244</v>
      </c>
      <c r="G42" s="21">
        <f>2318.7555-1619882.33/1000-11055.92/1000-85807.08/1000-7.5-5.82779+5.6/1000+(13.64653*0+1.2*0)+17607.73/1000</f>
        <v>606.29570999999987</v>
      </c>
    </row>
    <row r="43" spans="1:7">
      <c r="A43" s="24" t="s">
        <v>49</v>
      </c>
      <c r="B43" s="18" t="s">
        <v>38</v>
      </c>
      <c r="C43" s="19" t="s">
        <v>12</v>
      </c>
      <c r="D43" s="29" t="s">
        <v>39</v>
      </c>
      <c r="E43" s="38" t="s">
        <v>48</v>
      </c>
      <c r="F43" s="10">
        <v>800</v>
      </c>
      <c r="G43" s="21">
        <f>G44+G46</f>
        <v>6.5130999999999979</v>
      </c>
    </row>
    <row r="44" spans="1:7">
      <c r="A44" s="24" t="s">
        <v>50</v>
      </c>
      <c r="B44" s="18" t="s">
        <v>38</v>
      </c>
      <c r="C44" s="19" t="s">
        <v>12</v>
      </c>
      <c r="D44" s="29" t="s">
        <v>39</v>
      </c>
      <c r="E44" s="38" t="s">
        <v>48</v>
      </c>
      <c r="F44" s="10">
        <v>830</v>
      </c>
      <c r="G44" s="21">
        <f>G45</f>
        <v>0</v>
      </c>
    </row>
    <row r="45" spans="1:7" ht="54" customHeight="1">
      <c r="A45" s="24" t="s">
        <v>51</v>
      </c>
      <c r="B45" s="18" t="s">
        <v>38</v>
      </c>
      <c r="C45" s="19" t="s">
        <v>12</v>
      </c>
      <c r="D45" s="29" t="s">
        <v>39</v>
      </c>
      <c r="E45" s="38" t="s">
        <v>48</v>
      </c>
      <c r="F45" s="10">
        <v>831</v>
      </c>
      <c r="G45" s="21">
        <f>316.5337-273201.49/1000-(32103+2774.21+2000+6455)/1000</f>
        <v>0</v>
      </c>
    </row>
    <row r="46" spans="1:7">
      <c r="A46" s="24" t="s">
        <v>52</v>
      </c>
      <c r="B46" s="18" t="s">
        <v>38</v>
      </c>
      <c r="C46" s="19" t="s">
        <v>12</v>
      </c>
      <c r="D46" s="29" t="s">
        <v>39</v>
      </c>
      <c r="E46" s="38" t="s">
        <v>48</v>
      </c>
      <c r="F46" s="10">
        <v>850</v>
      </c>
      <c r="G46" s="21">
        <f>G47+G48</f>
        <v>6.5130999999999979</v>
      </c>
    </row>
    <row r="47" spans="1:7">
      <c r="A47" s="24" t="s">
        <v>53</v>
      </c>
      <c r="B47" s="18" t="s">
        <v>38</v>
      </c>
      <c r="C47" s="19" t="s">
        <v>12</v>
      </c>
      <c r="D47" s="29" t="s">
        <v>39</v>
      </c>
      <c r="E47" s="38" t="s">
        <v>48</v>
      </c>
      <c r="F47" s="10">
        <v>852</v>
      </c>
      <c r="G47" s="21">
        <f>7.9941-376.52/1000+1605*2/1000-8.28658</f>
        <v>2.5410000000000004</v>
      </c>
    </row>
    <row r="48" spans="1:7" ht="41.25" customHeight="1">
      <c r="A48" s="24" t="s">
        <v>54</v>
      </c>
      <c r="B48" s="18" t="s">
        <v>38</v>
      </c>
      <c r="C48" s="19" t="s">
        <v>12</v>
      </c>
      <c r="D48" s="29" t="s">
        <v>39</v>
      </c>
      <c r="E48" s="38" t="s">
        <v>48</v>
      </c>
      <c r="F48" s="10">
        <v>853</v>
      </c>
      <c r="G48" s="35">
        <f>0.1009+376.52/1000+2.52966+18.32145-17.35643+122.82/1000-122.82/1000</f>
        <v>3.9720999999999975</v>
      </c>
    </row>
    <row r="49" spans="1:7" ht="25.5">
      <c r="A49" s="24" t="s">
        <v>55</v>
      </c>
      <c r="B49" s="18" t="s">
        <v>38</v>
      </c>
      <c r="C49" s="19" t="s">
        <v>12</v>
      </c>
      <c r="D49" s="20" t="s">
        <v>39</v>
      </c>
      <c r="E49" s="18" t="s">
        <v>56</v>
      </c>
      <c r="F49" s="10"/>
      <c r="G49" s="21">
        <f>G50+G54</f>
        <v>413.93645999999995</v>
      </c>
    </row>
    <row r="50" spans="1:7" ht="94.5" customHeight="1">
      <c r="A50" s="24" t="s">
        <v>22</v>
      </c>
      <c r="B50" s="18" t="s">
        <v>38</v>
      </c>
      <c r="C50" s="19" t="s">
        <v>12</v>
      </c>
      <c r="D50" s="20" t="s">
        <v>39</v>
      </c>
      <c r="E50" s="18" t="s">
        <v>56</v>
      </c>
      <c r="F50" s="10">
        <v>100</v>
      </c>
      <c r="G50" s="21">
        <f>G51</f>
        <v>116.32835000000001</v>
      </c>
    </row>
    <row r="51" spans="1:7" ht="25.5">
      <c r="A51" s="24" t="s">
        <v>23</v>
      </c>
      <c r="B51" s="18" t="s">
        <v>38</v>
      </c>
      <c r="C51" s="19" t="s">
        <v>12</v>
      </c>
      <c r="D51" s="20" t="s">
        <v>39</v>
      </c>
      <c r="E51" s="18" t="s">
        <v>56</v>
      </c>
      <c r="F51" s="10">
        <v>120</v>
      </c>
      <c r="G51" s="21">
        <f>G52+G53</f>
        <v>116.32835000000001</v>
      </c>
    </row>
    <row r="52" spans="1:7" ht="25.5">
      <c r="A52" s="24" t="s">
        <v>24</v>
      </c>
      <c r="B52" s="18" t="s">
        <v>38</v>
      </c>
      <c r="C52" s="19" t="s">
        <v>12</v>
      </c>
      <c r="D52" s="20" t="s">
        <v>39</v>
      </c>
      <c r="E52" s="18" t="s">
        <v>56</v>
      </c>
      <c r="F52" s="10">
        <v>121</v>
      </c>
      <c r="G52" s="35">
        <f>208.08-131.5795-0.5/1000</f>
        <v>76.500000000000014</v>
      </c>
    </row>
    <row r="53" spans="1:7" ht="51">
      <c r="A53" s="24" t="s">
        <v>25</v>
      </c>
      <c r="B53" s="18" t="s">
        <v>38</v>
      </c>
      <c r="C53" s="19" t="s">
        <v>12</v>
      </c>
      <c r="D53" s="20" t="s">
        <v>39</v>
      </c>
      <c r="E53" s="18" t="s">
        <v>56</v>
      </c>
      <c r="F53" s="10">
        <v>129</v>
      </c>
      <c r="G53" s="35">
        <f>(ROUND(G52*30.2/100,5)+6856.63/1000)+(21.023+4363.5/1000)*0+9868.72/1000</f>
        <v>39.82835</v>
      </c>
    </row>
    <row r="54" spans="1:7" ht="27" customHeight="1">
      <c r="A54" s="17" t="s">
        <v>44</v>
      </c>
      <c r="B54" s="18" t="s">
        <v>38</v>
      </c>
      <c r="C54" s="19" t="s">
        <v>12</v>
      </c>
      <c r="D54" s="20" t="s">
        <v>39</v>
      </c>
      <c r="E54" s="18" t="s">
        <v>56</v>
      </c>
      <c r="F54" s="10">
        <v>300</v>
      </c>
      <c r="G54" s="21">
        <f>G55</f>
        <v>297.60810999999995</v>
      </c>
    </row>
    <row r="55" spans="1:7" ht="25.5">
      <c r="A55" s="17" t="s">
        <v>45</v>
      </c>
      <c r="B55" s="18" t="s">
        <v>38</v>
      </c>
      <c r="C55" s="19" t="s">
        <v>12</v>
      </c>
      <c r="D55" s="20" t="s">
        <v>39</v>
      </c>
      <c r="E55" s="18" t="s">
        <v>56</v>
      </c>
      <c r="F55" s="10">
        <v>320</v>
      </c>
      <c r="G55" s="21">
        <f>G56</f>
        <v>297.60810999999995</v>
      </c>
    </row>
    <row r="56" spans="1:7" ht="38.25">
      <c r="A56" s="36" t="s">
        <v>46</v>
      </c>
      <c r="B56" s="18" t="s">
        <v>38</v>
      </c>
      <c r="C56" s="19" t="s">
        <v>12</v>
      </c>
      <c r="D56" s="20" t="s">
        <v>39</v>
      </c>
      <c r="E56" s="18" t="s">
        <v>56</v>
      </c>
      <c r="F56" s="10">
        <v>321</v>
      </c>
      <c r="G56" s="21">
        <f>347.34-(ROUND(22849.48/17*16,2)+28225.83)/1000-0.67/1000</f>
        <v>297.60810999999995</v>
      </c>
    </row>
    <row r="57" spans="1:7" s="23" customFormat="1" hidden="1" outlineLevel="1">
      <c r="A57" s="39" t="s">
        <v>57</v>
      </c>
      <c r="B57" s="40"/>
      <c r="C57" s="41" t="s">
        <v>12</v>
      </c>
      <c r="D57" s="42">
        <v>11</v>
      </c>
      <c r="E57" s="43"/>
      <c r="F57" s="44"/>
      <c r="G57" s="45">
        <f>G58</f>
        <v>0</v>
      </c>
    </row>
    <row r="58" spans="1:7" s="23" customFormat="1" ht="51" hidden="1" outlineLevel="1">
      <c r="A58" s="46" t="s">
        <v>58</v>
      </c>
      <c r="B58" s="47"/>
      <c r="C58" s="43" t="s">
        <v>12</v>
      </c>
      <c r="D58" s="43" t="s">
        <v>59</v>
      </c>
      <c r="E58" s="43" t="s">
        <v>60</v>
      </c>
      <c r="F58" s="48"/>
      <c r="G58" s="49">
        <f>G59</f>
        <v>0</v>
      </c>
    </row>
    <row r="59" spans="1:7" s="23" customFormat="1" ht="38.25" hidden="1" outlineLevel="1">
      <c r="A59" s="46" t="s">
        <v>61</v>
      </c>
      <c r="B59" s="47"/>
      <c r="C59" s="43" t="s">
        <v>12</v>
      </c>
      <c r="D59" s="43" t="s">
        <v>59</v>
      </c>
      <c r="E59" s="43" t="s">
        <v>62</v>
      </c>
      <c r="F59" s="48"/>
      <c r="G59" s="49">
        <f t="shared" ref="G59:G60" si="3">G61</f>
        <v>0</v>
      </c>
    </row>
    <row r="60" spans="1:7" s="23" customFormat="1" hidden="1" outlineLevel="1">
      <c r="A60" s="50" t="s">
        <v>63</v>
      </c>
      <c r="B60" s="47"/>
      <c r="C60" s="43" t="s">
        <v>12</v>
      </c>
      <c r="D60" s="43" t="s">
        <v>59</v>
      </c>
      <c r="E60" s="43" t="s">
        <v>64</v>
      </c>
      <c r="F60" s="48"/>
      <c r="G60" s="49">
        <f t="shared" si="3"/>
        <v>0</v>
      </c>
    </row>
    <row r="61" spans="1:7" s="23" customFormat="1" hidden="1" outlineLevel="1">
      <c r="A61" s="46" t="s">
        <v>49</v>
      </c>
      <c r="B61" s="47"/>
      <c r="C61" s="43" t="s">
        <v>12</v>
      </c>
      <c r="D61" s="43" t="s">
        <v>59</v>
      </c>
      <c r="E61" s="43" t="s">
        <v>64</v>
      </c>
      <c r="F61" s="48">
        <v>800</v>
      </c>
      <c r="G61" s="49">
        <f>G62</f>
        <v>0</v>
      </c>
    </row>
    <row r="62" spans="1:7" s="23" customFormat="1" hidden="1" outlineLevel="1">
      <c r="A62" s="46" t="s">
        <v>65</v>
      </c>
      <c r="B62" s="47"/>
      <c r="C62" s="43" t="s">
        <v>12</v>
      </c>
      <c r="D62" s="43" t="s">
        <v>59</v>
      </c>
      <c r="E62" s="43" t="s">
        <v>64</v>
      </c>
      <c r="F62" s="48">
        <v>870</v>
      </c>
      <c r="G62" s="51">
        <v>0</v>
      </c>
    </row>
    <row r="63" spans="1:7" ht="30" customHeight="1" collapsed="1">
      <c r="A63" s="12" t="s">
        <v>66</v>
      </c>
      <c r="B63" s="13" t="s">
        <v>67</v>
      </c>
      <c r="C63" s="14" t="s">
        <v>12</v>
      </c>
      <c r="D63" s="16" t="s">
        <v>68</v>
      </c>
      <c r="E63" s="14" t="s">
        <v>13</v>
      </c>
      <c r="F63" s="14" t="s">
        <v>13</v>
      </c>
      <c r="G63" s="15">
        <f>G64+G70</f>
        <v>2676.2438199999997</v>
      </c>
    </row>
    <row r="64" spans="1:7" ht="80.25" customHeight="1">
      <c r="A64" s="17" t="s">
        <v>58</v>
      </c>
      <c r="B64" s="18" t="s">
        <v>67</v>
      </c>
      <c r="C64" s="19" t="s">
        <v>12</v>
      </c>
      <c r="D64" s="20" t="s">
        <v>68</v>
      </c>
      <c r="E64" s="18" t="s">
        <v>60</v>
      </c>
      <c r="F64" s="10"/>
      <c r="G64" s="21">
        <f t="shared" ref="G64:G67" si="4">G65</f>
        <v>280</v>
      </c>
    </row>
    <row r="65" spans="1:7" ht="38.25">
      <c r="A65" s="37" t="s">
        <v>69</v>
      </c>
      <c r="B65" s="18" t="s">
        <v>67</v>
      </c>
      <c r="C65" s="19" t="s">
        <v>12</v>
      </c>
      <c r="D65" s="20" t="s">
        <v>68</v>
      </c>
      <c r="E65" s="18" t="s">
        <v>70</v>
      </c>
      <c r="F65" s="10"/>
      <c r="G65" s="21">
        <f t="shared" si="4"/>
        <v>280</v>
      </c>
    </row>
    <row r="66" spans="1:7" ht="51">
      <c r="A66" s="24" t="s">
        <v>71</v>
      </c>
      <c r="B66" s="18" t="s">
        <v>67</v>
      </c>
      <c r="C66" s="19" t="s">
        <v>12</v>
      </c>
      <c r="D66" s="20" t="s">
        <v>68</v>
      </c>
      <c r="E66" s="18" t="s">
        <v>72</v>
      </c>
      <c r="F66" s="10"/>
      <c r="G66" s="21">
        <f t="shared" si="4"/>
        <v>280</v>
      </c>
    </row>
    <row r="67" spans="1:7" ht="38.25">
      <c r="A67" s="24" t="s">
        <v>26</v>
      </c>
      <c r="B67" s="18" t="s">
        <v>67</v>
      </c>
      <c r="C67" s="19" t="s">
        <v>12</v>
      </c>
      <c r="D67" s="20" t="s">
        <v>68</v>
      </c>
      <c r="E67" s="18" t="s">
        <v>72</v>
      </c>
      <c r="F67" s="10">
        <v>200</v>
      </c>
      <c r="G67" s="21">
        <f t="shared" si="4"/>
        <v>280</v>
      </c>
    </row>
    <row r="68" spans="1:7" ht="38.25">
      <c r="A68" s="17" t="s">
        <v>29</v>
      </c>
      <c r="B68" s="18" t="s">
        <v>67</v>
      </c>
      <c r="C68" s="19" t="s">
        <v>12</v>
      </c>
      <c r="D68" s="20" t="s">
        <v>68</v>
      </c>
      <c r="E68" s="18" t="s">
        <v>72</v>
      </c>
      <c r="F68" s="10">
        <v>240</v>
      </c>
      <c r="G68" s="21">
        <f>G69</f>
        <v>280</v>
      </c>
    </row>
    <row r="69" spans="1:7">
      <c r="A69" s="17" t="s">
        <v>30</v>
      </c>
      <c r="B69" s="18" t="s">
        <v>67</v>
      </c>
      <c r="C69" s="19" t="s">
        <v>12</v>
      </c>
      <c r="D69" s="20" t="s">
        <v>68</v>
      </c>
      <c r="E69" s="18" t="s">
        <v>72</v>
      </c>
      <c r="F69" s="10">
        <v>244</v>
      </c>
      <c r="G69" s="21">
        <f>200+80</f>
        <v>280</v>
      </c>
    </row>
    <row r="70" spans="1:7" ht="20.25" customHeight="1">
      <c r="A70" s="17" t="s">
        <v>16</v>
      </c>
      <c r="B70" s="18" t="s">
        <v>67</v>
      </c>
      <c r="C70" s="19" t="s">
        <v>12</v>
      </c>
      <c r="D70" s="20" t="s">
        <v>68</v>
      </c>
      <c r="E70" s="18" t="s">
        <v>17</v>
      </c>
      <c r="F70" s="10"/>
      <c r="G70" s="21">
        <f>G71+G76</f>
        <v>2396.2438199999997</v>
      </c>
    </row>
    <row r="71" spans="1:7" ht="127.5">
      <c r="A71" s="17" t="s">
        <v>73</v>
      </c>
      <c r="B71" s="18" t="s">
        <v>67</v>
      </c>
      <c r="C71" s="19" t="s">
        <v>12</v>
      </c>
      <c r="D71" s="20" t="s">
        <v>68</v>
      </c>
      <c r="E71" s="18" t="s">
        <v>74</v>
      </c>
      <c r="F71" s="10"/>
      <c r="G71" s="21">
        <f>G72</f>
        <v>4</v>
      </c>
    </row>
    <row r="72" spans="1:7" ht="127.5">
      <c r="A72" s="17" t="s">
        <v>75</v>
      </c>
      <c r="B72" s="18" t="s">
        <v>67</v>
      </c>
      <c r="C72" s="19" t="s">
        <v>12</v>
      </c>
      <c r="D72" s="20" t="s">
        <v>68</v>
      </c>
      <c r="E72" s="18" t="s">
        <v>76</v>
      </c>
      <c r="F72" s="10"/>
      <c r="G72" s="21">
        <f>G73</f>
        <v>4</v>
      </c>
    </row>
    <row r="73" spans="1:7" ht="38.25">
      <c r="A73" s="17" t="s">
        <v>26</v>
      </c>
      <c r="B73" s="18" t="s">
        <v>67</v>
      </c>
      <c r="C73" s="19" t="s">
        <v>12</v>
      </c>
      <c r="D73" s="20" t="s">
        <v>68</v>
      </c>
      <c r="E73" s="18" t="s">
        <v>76</v>
      </c>
      <c r="F73" s="10">
        <v>200</v>
      </c>
      <c r="G73" s="21">
        <f>G74</f>
        <v>4</v>
      </c>
    </row>
    <row r="74" spans="1:7" ht="38.25">
      <c r="A74" s="17" t="s">
        <v>29</v>
      </c>
      <c r="B74" s="18" t="s">
        <v>67</v>
      </c>
      <c r="C74" s="19" t="s">
        <v>12</v>
      </c>
      <c r="D74" s="20" t="s">
        <v>68</v>
      </c>
      <c r="E74" s="18" t="s">
        <v>76</v>
      </c>
      <c r="F74" s="10">
        <v>240</v>
      </c>
      <c r="G74" s="21">
        <f>G75</f>
        <v>4</v>
      </c>
    </row>
    <row r="75" spans="1:7">
      <c r="A75" s="17" t="s">
        <v>30</v>
      </c>
      <c r="B75" s="18" t="s">
        <v>67</v>
      </c>
      <c r="C75" s="19" t="s">
        <v>12</v>
      </c>
      <c r="D75" s="20" t="s">
        <v>68</v>
      </c>
      <c r="E75" s="18" t="s">
        <v>76</v>
      </c>
      <c r="F75" s="10">
        <v>244</v>
      </c>
      <c r="G75" s="21">
        <v>4</v>
      </c>
    </row>
    <row r="76" spans="1:7">
      <c r="A76" s="37" t="s">
        <v>77</v>
      </c>
      <c r="B76" s="18" t="s">
        <v>38</v>
      </c>
      <c r="C76" s="19" t="s">
        <v>12</v>
      </c>
      <c r="D76" s="29" t="s">
        <v>68</v>
      </c>
      <c r="E76" s="18" t="s">
        <v>78</v>
      </c>
      <c r="F76" s="10"/>
      <c r="G76" s="21">
        <f>G77</f>
        <v>2392.2438199999997</v>
      </c>
    </row>
    <row r="77" spans="1:7">
      <c r="A77" s="37" t="s">
        <v>77</v>
      </c>
      <c r="B77" s="18" t="s">
        <v>38</v>
      </c>
      <c r="C77" s="19" t="s">
        <v>12</v>
      </c>
      <c r="D77" s="29" t="s">
        <v>68</v>
      </c>
      <c r="E77" s="18" t="s">
        <v>79</v>
      </c>
      <c r="F77" s="10"/>
      <c r="G77" s="21">
        <f>G78+G81</f>
        <v>2392.2438199999997</v>
      </c>
    </row>
    <row r="78" spans="1:7" ht="38.25">
      <c r="A78" s="17" t="s">
        <v>26</v>
      </c>
      <c r="B78" s="18" t="s">
        <v>38</v>
      </c>
      <c r="C78" s="19" t="s">
        <v>12</v>
      </c>
      <c r="D78" s="29" t="s">
        <v>68</v>
      </c>
      <c r="E78" s="18" t="s">
        <v>79</v>
      </c>
      <c r="F78" s="19">
        <v>200</v>
      </c>
      <c r="G78" s="21">
        <f>G79</f>
        <v>2069.8823299999999</v>
      </c>
    </row>
    <row r="79" spans="1:7" ht="42" customHeight="1">
      <c r="A79" s="17" t="s">
        <v>29</v>
      </c>
      <c r="B79" s="18" t="s">
        <v>38</v>
      </c>
      <c r="C79" s="19" t="s">
        <v>12</v>
      </c>
      <c r="D79" s="29" t="s">
        <v>68</v>
      </c>
      <c r="E79" s="18" t="s">
        <v>79</v>
      </c>
      <c r="F79" s="10">
        <v>240</v>
      </c>
      <c r="G79" s="21">
        <f>G80</f>
        <v>2069.8823299999999</v>
      </c>
    </row>
    <row r="80" spans="1:7">
      <c r="A80" s="24" t="s">
        <v>30</v>
      </c>
      <c r="B80" s="18" t="s">
        <v>38</v>
      </c>
      <c r="C80" s="19" t="s">
        <v>12</v>
      </c>
      <c r="D80" s="29" t="s">
        <v>68</v>
      </c>
      <c r="E80" s="18" t="s">
        <v>79</v>
      </c>
      <c r="F80" s="10">
        <v>244</v>
      </c>
      <c r="G80" s="21">
        <f>1619.88233+100+350+85.80708-85.80708</f>
        <v>2069.8823299999999</v>
      </c>
    </row>
    <row r="81" spans="1:7">
      <c r="A81" s="24" t="s">
        <v>49</v>
      </c>
      <c r="B81" s="18" t="s">
        <v>38</v>
      </c>
      <c r="C81" s="19" t="s">
        <v>12</v>
      </c>
      <c r="D81" s="29" t="s">
        <v>68</v>
      </c>
      <c r="E81" s="18" t="s">
        <v>79</v>
      </c>
      <c r="F81" s="10">
        <v>800</v>
      </c>
      <c r="G81" s="21">
        <f>G82</f>
        <v>322.36149</v>
      </c>
    </row>
    <row r="82" spans="1:7">
      <c r="A82" s="24" t="s">
        <v>50</v>
      </c>
      <c r="B82" s="18" t="s">
        <v>38</v>
      </c>
      <c r="C82" s="19" t="s">
        <v>12</v>
      </c>
      <c r="D82" s="29" t="s">
        <v>68</v>
      </c>
      <c r="E82" s="18" t="s">
        <v>79</v>
      </c>
      <c r="F82" s="10">
        <v>830</v>
      </c>
      <c r="G82" s="21">
        <f>G83</f>
        <v>322.36149</v>
      </c>
    </row>
    <row r="83" spans="1:7" ht="54" customHeight="1">
      <c r="A83" s="24" t="s">
        <v>51</v>
      </c>
      <c r="B83" s="18" t="s">
        <v>38</v>
      </c>
      <c r="C83" s="19" t="s">
        <v>12</v>
      </c>
      <c r="D83" s="29" t="s">
        <v>68</v>
      </c>
      <c r="E83" s="18" t="s">
        <v>79</v>
      </c>
      <c r="F83" s="10">
        <v>831</v>
      </c>
      <c r="G83" s="21">
        <f>322.36149+2.77421-2.77421</f>
        <v>322.36149</v>
      </c>
    </row>
    <row r="84" spans="1:7">
      <c r="A84" s="12" t="s">
        <v>80</v>
      </c>
      <c r="B84" s="13" t="s">
        <v>67</v>
      </c>
      <c r="C84" s="14" t="s">
        <v>15</v>
      </c>
      <c r="D84" s="14" t="s">
        <v>13</v>
      </c>
      <c r="E84" s="14" t="s">
        <v>13</v>
      </c>
      <c r="F84" s="10"/>
      <c r="G84" s="15">
        <f>G85</f>
        <v>404.2</v>
      </c>
    </row>
    <row r="85" spans="1:7">
      <c r="A85" s="12" t="s">
        <v>81</v>
      </c>
      <c r="B85" s="18" t="s">
        <v>67</v>
      </c>
      <c r="C85" s="19" t="s">
        <v>15</v>
      </c>
      <c r="D85" s="20" t="s">
        <v>32</v>
      </c>
      <c r="E85" s="18" t="s">
        <v>13</v>
      </c>
      <c r="F85" s="10"/>
      <c r="G85" s="21">
        <f>G86</f>
        <v>404.2</v>
      </c>
    </row>
    <row r="86" spans="1:7">
      <c r="A86" s="17" t="s">
        <v>16</v>
      </c>
      <c r="B86" s="18" t="s">
        <v>67</v>
      </c>
      <c r="C86" s="19" t="s">
        <v>15</v>
      </c>
      <c r="D86" s="20" t="s">
        <v>32</v>
      </c>
      <c r="E86" s="18" t="s">
        <v>17</v>
      </c>
      <c r="F86" s="10"/>
      <c r="G86" s="21">
        <f>G87</f>
        <v>404.2</v>
      </c>
    </row>
    <row r="87" spans="1:7" ht="76.5">
      <c r="A87" s="17" t="s">
        <v>82</v>
      </c>
      <c r="B87" s="18" t="s">
        <v>67</v>
      </c>
      <c r="C87" s="19" t="s">
        <v>15</v>
      </c>
      <c r="D87" s="20" t="s">
        <v>32</v>
      </c>
      <c r="E87" s="10" t="s">
        <v>83</v>
      </c>
      <c r="F87" s="10"/>
      <c r="G87" s="21">
        <f>G88</f>
        <v>404.2</v>
      </c>
    </row>
    <row r="88" spans="1:7" ht="38.25">
      <c r="A88" s="17" t="s">
        <v>84</v>
      </c>
      <c r="B88" s="18" t="s">
        <v>67</v>
      </c>
      <c r="C88" s="19" t="s">
        <v>15</v>
      </c>
      <c r="D88" s="20" t="s">
        <v>32</v>
      </c>
      <c r="E88" s="10" t="s">
        <v>85</v>
      </c>
      <c r="F88" s="10"/>
      <c r="G88" s="21">
        <f>G89+G93</f>
        <v>404.2</v>
      </c>
    </row>
    <row r="89" spans="1:7" ht="76.5">
      <c r="A89" s="17" t="s">
        <v>22</v>
      </c>
      <c r="B89" s="18" t="s">
        <v>67</v>
      </c>
      <c r="C89" s="19" t="s">
        <v>15</v>
      </c>
      <c r="D89" s="20" t="s">
        <v>32</v>
      </c>
      <c r="E89" s="10" t="s">
        <v>85</v>
      </c>
      <c r="F89" s="10">
        <v>100</v>
      </c>
      <c r="G89" s="21">
        <f>G90</f>
        <v>296.40425999999997</v>
      </c>
    </row>
    <row r="90" spans="1:7" ht="25.5">
      <c r="A90" s="37" t="s">
        <v>23</v>
      </c>
      <c r="B90" s="38" t="s">
        <v>67</v>
      </c>
      <c r="C90" s="28" t="s">
        <v>15</v>
      </c>
      <c r="D90" s="29" t="s">
        <v>32</v>
      </c>
      <c r="E90" s="32" t="s">
        <v>85</v>
      </c>
      <c r="F90" s="32">
        <v>120</v>
      </c>
      <c r="G90" s="35">
        <f>G91+G92</f>
        <v>296.40425999999997</v>
      </c>
    </row>
    <row r="91" spans="1:7" ht="25.5">
      <c r="A91" s="37" t="s">
        <v>24</v>
      </c>
      <c r="B91" s="38" t="s">
        <v>67</v>
      </c>
      <c r="C91" s="28" t="s">
        <v>15</v>
      </c>
      <c r="D91" s="29" t="s">
        <v>32</v>
      </c>
      <c r="E91" s="32" t="s">
        <v>85</v>
      </c>
      <c r="F91" s="28">
        <v>121</v>
      </c>
      <c r="G91" s="35">
        <f>227.63655+9.63/1000</f>
        <v>227.64617999999999</v>
      </c>
    </row>
    <row r="92" spans="1:7" ht="51">
      <c r="A92" s="37" t="s">
        <v>25</v>
      </c>
      <c r="B92" s="38" t="s">
        <v>67</v>
      </c>
      <c r="C92" s="28" t="s">
        <v>15</v>
      </c>
      <c r="D92" s="29" t="s">
        <v>32</v>
      </c>
      <c r="E92" s="32" t="s">
        <v>85</v>
      </c>
      <c r="F92" s="28">
        <v>129</v>
      </c>
      <c r="G92" s="35">
        <f>72.46771-3.7-9.63/1000</f>
        <v>68.758079999999993</v>
      </c>
    </row>
    <row r="93" spans="1:7" ht="38.25">
      <c r="A93" s="26" t="s">
        <v>26</v>
      </c>
      <c r="B93" s="38" t="s">
        <v>67</v>
      </c>
      <c r="C93" s="28" t="s">
        <v>15</v>
      </c>
      <c r="D93" s="29" t="s">
        <v>32</v>
      </c>
      <c r="E93" s="32" t="s">
        <v>85</v>
      </c>
      <c r="F93" s="32">
        <v>200</v>
      </c>
      <c r="G93" s="35">
        <f>G94</f>
        <v>107.79574000000001</v>
      </c>
    </row>
    <row r="94" spans="1:7" ht="38.25">
      <c r="A94" s="26" t="s">
        <v>29</v>
      </c>
      <c r="B94" s="38" t="s">
        <v>67</v>
      </c>
      <c r="C94" s="28" t="s">
        <v>15</v>
      </c>
      <c r="D94" s="29" t="s">
        <v>32</v>
      </c>
      <c r="E94" s="32" t="s">
        <v>85</v>
      </c>
      <c r="F94" s="32">
        <v>240</v>
      </c>
      <c r="G94" s="35">
        <f>G95+G96</f>
        <v>107.79574000000001</v>
      </c>
    </row>
    <row r="95" spans="1:7" ht="38.25">
      <c r="A95" s="26" t="s">
        <v>36</v>
      </c>
      <c r="B95" s="38" t="s">
        <v>67</v>
      </c>
      <c r="C95" s="28" t="s">
        <v>15</v>
      </c>
      <c r="D95" s="29" t="s">
        <v>32</v>
      </c>
      <c r="E95" s="32" t="s">
        <v>85</v>
      </c>
      <c r="F95" s="32">
        <v>242</v>
      </c>
      <c r="G95" s="35">
        <f>69.49574*0+69.84</f>
        <v>69.84</v>
      </c>
    </row>
    <row r="96" spans="1:7">
      <c r="A96" s="26" t="s">
        <v>30</v>
      </c>
      <c r="B96" s="38" t="s">
        <v>67</v>
      </c>
      <c r="C96" s="28" t="s">
        <v>15</v>
      </c>
      <c r="D96" s="29" t="s">
        <v>32</v>
      </c>
      <c r="E96" s="32" t="s">
        <v>85</v>
      </c>
      <c r="F96" s="32">
        <v>244</v>
      </c>
      <c r="G96" s="35">
        <f>32+2.6-0.34426+3.7</f>
        <v>37.955740000000006</v>
      </c>
    </row>
    <row r="97" spans="1:7" ht="38.25">
      <c r="A97" s="12" t="s">
        <v>86</v>
      </c>
      <c r="B97" s="13" t="s">
        <v>67</v>
      </c>
      <c r="C97" s="14" t="s">
        <v>32</v>
      </c>
      <c r="D97" s="14" t="s">
        <v>13</v>
      </c>
      <c r="E97" s="14" t="s">
        <v>13</v>
      </c>
      <c r="F97" s="10" t="s">
        <v>13</v>
      </c>
      <c r="G97" s="15">
        <f>G98</f>
        <v>255.12281999999999</v>
      </c>
    </row>
    <row r="98" spans="1:7">
      <c r="A98" s="12" t="s">
        <v>87</v>
      </c>
      <c r="B98" s="13" t="s">
        <v>67</v>
      </c>
      <c r="C98" s="14" t="s">
        <v>32</v>
      </c>
      <c r="D98" s="14" t="s">
        <v>88</v>
      </c>
      <c r="E98" s="18"/>
      <c r="F98" s="10"/>
      <c r="G98" s="15">
        <f>G99</f>
        <v>255.12281999999999</v>
      </c>
    </row>
    <row r="99" spans="1:7" ht="63.75">
      <c r="A99" s="17" t="s">
        <v>89</v>
      </c>
      <c r="B99" s="18" t="s">
        <v>67</v>
      </c>
      <c r="C99" s="20" t="s">
        <v>32</v>
      </c>
      <c r="D99" s="20" t="s">
        <v>88</v>
      </c>
      <c r="E99" s="18" t="s">
        <v>90</v>
      </c>
      <c r="F99" s="10"/>
      <c r="G99" s="35">
        <f>G100+G105+G110+G115+G119+G124+G129</f>
        <v>255.12281999999999</v>
      </c>
    </row>
    <row r="100" spans="1:7" ht="38.25">
      <c r="A100" s="17" t="s">
        <v>91</v>
      </c>
      <c r="B100" s="18" t="s">
        <v>67</v>
      </c>
      <c r="C100" s="20" t="s">
        <v>32</v>
      </c>
      <c r="D100" s="20" t="s">
        <v>88</v>
      </c>
      <c r="E100" s="18" t="s">
        <v>92</v>
      </c>
      <c r="F100" s="10"/>
      <c r="G100" s="21">
        <f t="shared" ref="G100:G102" si="5">G101</f>
        <v>25</v>
      </c>
    </row>
    <row r="101" spans="1:7" ht="25.5">
      <c r="A101" s="17" t="s">
        <v>93</v>
      </c>
      <c r="B101" s="18" t="s">
        <v>67</v>
      </c>
      <c r="C101" s="20" t="s">
        <v>32</v>
      </c>
      <c r="D101" s="20" t="s">
        <v>88</v>
      </c>
      <c r="E101" s="18" t="s">
        <v>94</v>
      </c>
      <c r="F101" s="10"/>
      <c r="G101" s="21">
        <f t="shared" si="5"/>
        <v>25</v>
      </c>
    </row>
    <row r="102" spans="1:7" ht="38.25">
      <c r="A102" s="17" t="s">
        <v>26</v>
      </c>
      <c r="B102" s="18" t="s">
        <v>67</v>
      </c>
      <c r="C102" s="20" t="s">
        <v>32</v>
      </c>
      <c r="D102" s="20" t="s">
        <v>88</v>
      </c>
      <c r="E102" s="18" t="s">
        <v>94</v>
      </c>
      <c r="F102" s="10">
        <v>200</v>
      </c>
      <c r="G102" s="21">
        <f t="shared" si="5"/>
        <v>25</v>
      </c>
    </row>
    <row r="103" spans="1:7" ht="38.25">
      <c r="A103" s="17" t="s">
        <v>29</v>
      </c>
      <c r="B103" s="18" t="s">
        <v>67</v>
      </c>
      <c r="C103" s="20" t="s">
        <v>32</v>
      </c>
      <c r="D103" s="20" t="s">
        <v>88</v>
      </c>
      <c r="E103" s="18" t="s">
        <v>94</v>
      </c>
      <c r="F103" s="10">
        <v>240</v>
      </c>
      <c r="G103" s="21">
        <f>G104</f>
        <v>25</v>
      </c>
    </row>
    <row r="104" spans="1:7">
      <c r="A104" s="17" t="s">
        <v>30</v>
      </c>
      <c r="B104" s="18" t="s">
        <v>67</v>
      </c>
      <c r="C104" s="20" t="s">
        <v>32</v>
      </c>
      <c r="D104" s="20" t="s">
        <v>88</v>
      </c>
      <c r="E104" s="18" t="s">
        <v>94</v>
      </c>
      <c r="F104" s="10">
        <v>244</v>
      </c>
      <c r="G104" s="21">
        <v>25</v>
      </c>
    </row>
    <row r="105" spans="1:7" ht="51">
      <c r="A105" s="17" t="s">
        <v>95</v>
      </c>
      <c r="B105" s="18" t="s">
        <v>67</v>
      </c>
      <c r="C105" s="20" t="s">
        <v>32</v>
      </c>
      <c r="D105" s="20" t="s">
        <v>88</v>
      </c>
      <c r="E105" s="18" t="s">
        <v>96</v>
      </c>
      <c r="F105" s="10"/>
      <c r="G105" s="21">
        <f t="shared" ref="G105:G107" si="6">G106</f>
        <v>100</v>
      </c>
    </row>
    <row r="106" spans="1:7" ht="25.5">
      <c r="A106" s="17" t="s">
        <v>97</v>
      </c>
      <c r="B106" s="18" t="s">
        <v>67</v>
      </c>
      <c r="C106" s="20" t="s">
        <v>32</v>
      </c>
      <c r="D106" s="20" t="s">
        <v>88</v>
      </c>
      <c r="E106" s="18" t="s">
        <v>98</v>
      </c>
      <c r="F106" s="10"/>
      <c r="G106" s="21">
        <f t="shared" si="6"/>
        <v>100</v>
      </c>
    </row>
    <row r="107" spans="1:7" ht="38.25">
      <c r="A107" s="17" t="s">
        <v>26</v>
      </c>
      <c r="B107" s="18" t="s">
        <v>67</v>
      </c>
      <c r="C107" s="20" t="s">
        <v>32</v>
      </c>
      <c r="D107" s="20" t="s">
        <v>88</v>
      </c>
      <c r="E107" s="18" t="s">
        <v>98</v>
      </c>
      <c r="F107" s="10">
        <v>200</v>
      </c>
      <c r="G107" s="21">
        <f t="shared" si="6"/>
        <v>100</v>
      </c>
    </row>
    <row r="108" spans="1:7" ht="38.25">
      <c r="A108" s="17" t="s">
        <v>29</v>
      </c>
      <c r="B108" s="18" t="s">
        <v>67</v>
      </c>
      <c r="C108" s="20" t="s">
        <v>32</v>
      </c>
      <c r="D108" s="20" t="s">
        <v>88</v>
      </c>
      <c r="E108" s="18" t="s">
        <v>98</v>
      </c>
      <c r="F108" s="10">
        <v>240</v>
      </c>
      <c r="G108" s="21">
        <f>G109</f>
        <v>100</v>
      </c>
    </row>
    <row r="109" spans="1:7">
      <c r="A109" s="17" t="s">
        <v>30</v>
      </c>
      <c r="B109" s="18" t="s">
        <v>67</v>
      </c>
      <c r="C109" s="20" t="s">
        <v>32</v>
      </c>
      <c r="D109" s="20" t="s">
        <v>88</v>
      </c>
      <c r="E109" s="18" t="s">
        <v>98</v>
      </c>
      <c r="F109" s="10">
        <v>244</v>
      </c>
      <c r="G109" s="21">
        <v>100</v>
      </c>
    </row>
    <row r="110" spans="1:7" ht="25.5" hidden="1">
      <c r="A110" s="17" t="s">
        <v>99</v>
      </c>
      <c r="B110" s="18" t="s">
        <v>67</v>
      </c>
      <c r="C110" s="20" t="s">
        <v>32</v>
      </c>
      <c r="D110" s="20" t="s">
        <v>88</v>
      </c>
      <c r="E110" s="18" t="s">
        <v>100</v>
      </c>
      <c r="F110" s="10"/>
      <c r="G110" s="21">
        <f t="shared" ref="G110:G112" si="7">G111</f>
        <v>0</v>
      </c>
    </row>
    <row r="111" spans="1:7" ht="38.25" hidden="1">
      <c r="A111" s="17" t="s">
        <v>101</v>
      </c>
      <c r="B111" s="18" t="s">
        <v>67</v>
      </c>
      <c r="C111" s="20" t="s">
        <v>32</v>
      </c>
      <c r="D111" s="20" t="s">
        <v>88</v>
      </c>
      <c r="E111" s="18" t="s">
        <v>102</v>
      </c>
      <c r="F111" s="10"/>
      <c r="G111" s="21">
        <f t="shared" si="7"/>
        <v>0</v>
      </c>
    </row>
    <row r="112" spans="1:7" ht="38.25" hidden="1">
      <c r="A112" s="17" t="s">
        <v>26</v>
      </c>
      <c r="B112" s="18" t="s">
        <v>67</v>
      </c>
      <c r="C112" s="20" t="s">
        <v>32</v>
      </c>
      <c r="D112" s="20" t="s">
        <v>88</v>
      </c>
      <c r="E112" s="18" t="s">
        <v>102</v>
      </c>
      <c r="F112" s="10">
        <v>200</v>
      </c>
      <c r="G112" s="21">
        <f t="shared" si="7"/>
        <v>0</v>
      </c>
    </row>
    <row r="113" spans="1:7" ht="36.75" hidden="1" customHeight="1">
      <c r="A113" s="17" t="s">
        <v>29</v>
      </c>
      <c r="B113" s="18" t="s">
        <v>67</v>
      </c>
      <c r="C113" s="20" t="s">
        <v>32</v>
      </c>
      <c r="D113" s="20" t="s">
        <v>88</v>
      </c>
      <c r="E113" s="18" t="s">
        <v>102</v>
      </c>
      <c r="F113" s="10">
        <v>240</v>
      </c>
      <c r="G113" s="21">
        <f>G114</f>
        <v>0</v>
      </c>
    </row>
    <row r="114" spans="1:7" hidden="1">
      <c r="A114" s="17" t="s">
        <v>30</v>
      </c>
      <c r="B114" s="18" t="s">
        <v>67</v>
      </c>
      <c r="C114" s="20" t="s">
        <v>32</v>
      </c>
      <c r="D114" s="20" t="s">
        <v>88</v>
      </c>
      <c r="E114" s="18" t="s">
        <v>102</v>
      </c>
      <c r="F114" s="10">
        <v>244</v>
      </c>
      <c r="G114" s="33">
        <f>2*0</f>
        <v>0</v>
      </c>
    </row>
    <row r="115" spans="1:7" ht="38.25" hidden="1">
      <c r="A115" s="17" t="s">
        <v>103</v>
      </c>
      <c r="B115" s="18" t="s">
        <v>67</v>
      </c>
      <c r="C115" s="20" t="s">
        <v>32</v>
      </c>
      <c r="D115" s="20" t="s">
        <v>88</v>
      </c>
      <c r="E115" s="18" t="s">
        <v>104</v>
      </c>
      <c r="F115" s="52"/>
      <c r="G115" s="21">
        <f>G116</f>
        <v>0</v>
      </c>
    </row>
    <row r="116" spans="1:7" ht="25.5" hidden="1">
      <c r="A116" s="17" t="s">
        <v>105</v>
      </c>
      <c r="B116" s="18" t="s">
        <v>67</v>
      </c>
      <c r="C116" s="20" t="s">
        <v>32</v>
      </c>
      <c r="D116" s="20" t="s">
        <v>88</v>
      </c>
      <c r="E116" s="18" t="s">
        <v>106</v>
      </c>
      <c r="F116" s="52"/>
      <c r="G116" s="21">
        <f>G117</f>
        <v>0</v>
      </c>
    </row>
    <row r="117" spans="1:7" ht="25.5" hidden="1">
      <c r="A117" s="17" t="s">
        <v>44</v>
      </c>
      <c r="B117" s="18" t="s">
        <v>67</v>
      </c>
      <c r="C117" s="20" t="s">
        <v>32</v>
      </c>
      <c r="D117" s="20" t="s">
        <v>88</v>
      </c>
      <c r="E117" s="18" t="s">
        <v>106</v>
      </c>
      <c r="F117" s="10">
        <v>300</v>
      </c>
      <c r="G117" s="21">
        <f>G118</f>
        <v>0</v>
      </c>
    </row>
    <row r="118" spans="1:7" hidden="1">
      <c r="A118" s="17" t="s">
        <v>107</v>
      </c>
      <c r="B118" s="18" t="s">
        <v>67</v>
      </c>
      <c r="C118" s="20" t="s">
        <v>32</v>
      </c>
      <c r="D118" s="20" t="s">
        <v>88</v>
      </c>
      <c r="E118" s="18" t="s">
        <v>106</v>
      </c>
      <c r="F118" s="10">
        <v>360</v>
      </c>
      <c r="G118" s="33">
        <f>28*0</f>
        <v>0</v>
      </c>
    </row>
    <row r="119" spans="1:7" ht="89.25">
      <c r="A119" s="17" t="s">
        <v>108</v>
      </c>
      <c r="B119" s="18" t="s">
        <v>67</v>
      </c>
      <c r="C119" s="20" t="s">
        <v>32</v>
      </c>
      <c r="D119" s="20" t="s">
        <v>88</v>
      </c>
      <c r="E119" s="18" t="s">
        <v>109</v>
      </c>
      <c r="F119" s="10"/>
      <c r="G119" s="21">
        <f t="shared" ref="G119:G120" si="8">G120</f>
        <v>122.10285</v>
      </c>
    </row>
    <row r="120" spans="1:7" ht="25.5">
      <c r="A120" s="17" t="s">
        <v>110</v>
      </c>
      <c r="B120" s="18" t="s">
        <v>67</v>
      </c>
      <c r="C120" s="20" t="s">
        <v>32</v>
      </c>
      <c r="D120" s="20" t="s">
        <v>88</v>
      </c>
      <c r="E120" s="18" t="s">
        <v>111</v>
      </c>
      <c r="F120" s="10"/>
      <c r="G120" s="21">
        <f t="shared" si="8"/>
        <v>122.10285</v>
      </c>
    </row>
    <row r="121" spans="1:7" ht="38.25">
      <c r="A121" s="17" t="s">
        <v>26</v>
      </c>
      <c r="B121" s="18" t="s">
        <v>67</v>
      </c>
      <c r="C121" s="20" t="s">
        <v>32</v>
      </c>
      <c r="D121" s="20" t="s">
        <v>88</v>
      </c>
      <c r="E121" s="18" t="s">
        <v>111</v>
      </c>
      <c r="F121" s="10">
        <v>200</v>
      </c>
      <c r="G121" s="21">
        <f>G122</f>
        <v>122.10285</v>
      </c>
    </row>
    <row r="122" spans="1:7" ht="38.25">
      <c r="A122" s="17" t="s">
        <v>29</v>
      </c>
      <c r="B122" s="18" t="s">
        <v>67</v>
      </c>
      <c r="C122" s="20" t="s">
        <v>32</v>
      </c>
      <c r="D122" s="20" t="s">
        <v>88</v>
      </c>
      <c r="E122" s="18" t="s">
        <v>111</v>
      </c>
      <c r="F122" s="10">
        <v>240</v>
      </c>
      <c r="G122" s="21">
        <f>G123</f>
        <v>122.10285</v>
      </c>
    </row>
    <row r="123" spans="1:7">
      <c r="A123" s="17" t="s">
        <v>30</v>
      </c>
      <c r="B123" s="18" t="s">
        <v>67</v>
      </c>
      <c r="C123" s="20" t="s">
        <v>32</v>
      </c>
      <c r="D123" s="20" t="s">
        <v>88</v>
      </c>
      <c r="E123" s="18" t="s">
        <v>111</v>
      </c>
      <c r="F123" s="10">
        <v>244</v>
      </c>
      <c r="G123" s="35">
        <f>100+122.82/1000+21.98003</f>
        <v>122.10285</v>
      </c>
    </row>
    <row r="124" spans="1:7" ht="63.75" outlineLevel="1">
      <c r="A124" s="17" t="s">
        <v>112</v>
      </c>
      <c r="B124" s="18" t="s">
        <v>67</v>
      </c>
      <c r="C124" s="20" t="s">
        <v>32</v>
      </c>
      <c r="D124" s="20" t="s">
        <v>88</v>
      </c>
      <c r="E124" s="18" t="s">
        <v>113</v>
      </c>
      <c r="F124" s="10"/>
      <c r="G124" s="21">
        <f t="shared" ref="G124:G125" si="9">G125</f>
        <v>0</v>
      </c>
    </row>
    <row r="125" spans="1:7" ht="25.5" outlineLevel="1">
      <c r="A125" s="17" t="s">
        <v>114</v>
      </c>
      <c r="B125" s="18" t="s">
        <v>67</v>
      </c>
      <c r="C125" s="20" t="s">
        <v>32</v>
      </c>
      <c r="D125" s="20" t="s">
        <v>88</v>
      </c>
      <c r="E125" s="18" t="s">
        <v>115</v>
      </c>
      <c r="F125" s="10"/>
      <c r="G125" s="21">
        <f t="shared" si="9"/>
        <v>0</v>
      </c>
    </row>
    <row r="126" spans="1:7" ht="38.25" outlineLevel="1">
      <c r="A126" s="17" t="s">
        <v>26</v>
      </c>
      <c r="B126" s="18" t="s">
        <v>67</v>
      </c>
      <c r="C126" s="20" t="s">
        <v>32</v>
      </c>
      <c r="D126" s="20" t="s">
        <v>88</v>
      </c>
      <c r="E126" s="18" t="s">
        <v>115</v>
      </c>
      <c r="F126" s="10">
        <v>200</v>
      </c>
      <c r="G126" s="21">
        <f>G127</f>
        <v>0</v>
      </c>
    </row>
    <row r="127" spans="1:7" ht="38.25" outlineLevel="1">
      <c r="A127" s="17" t="s">
        <v>29</v>
      </c>
      <c r="B127" s="18" t="s">
        <v>67</v>
      </c>
      <c r="C127" s="20" t="s">
        <v>32</v>
      </c>
      <c r="D127" s="20" t="s">
        <v>88</v>
      </c>
      <c r="E127" s="18" t="s">
        <v>115</v>
      </c>
      <c r="F127" s="10">
        <v>240</v>
      </c>
      <c r="G127" s="21">
        <f>G128</f>
        <v>0</v>
      </c>
    </row>
    <row r="128" spans="1:7" outlineLevel="1">
      <c r="A128" s="17" t="s">
        <v>30</v>
      </c>
      <c r="B128" s="18" t="s">
        <v>67</v>
      </c>
      <c r="C128" s="20" t="s">
        <v>32</v>
      </c>
      <c r="D128" s="20" t="s">
        <v>88</v>
      </c>
      <c r="E128" s="18" t="s">
        <v>115</v>
      </c>
      <c r="F128" s="10">
        <v>244</v>
      </c>
      <c r="G128" s="21"/>
    </row>
    <row r="129" spans="1:7" ht="63.75" outlineLevel="1">
      <c r="A129" s="37" t="s">
        <v>116</v>
      </c>
      <c r="B129" s="38" t="s">
        <v>67</v>
      </c>
      <c r="C129" s="29" t="s">
        <v>32</v>
      </c>
      <c r="D129" s="29" t="s">
        <v>88</v>
      </c>
      <c r="E129" s="38" t="s">
        <v>117</v>
      </c>
      <c r="F129" s="32"/>
      <c r="G129" s="35">
        <f t="shared" ref="G129:G130" si="10">G130</f>
        <v>8.0199700000000007</v>
      </c>
    </row>
    <row r="130" spans="1:7" ht="38.25" outlineLevel="1">
      <c r="A130" s="37" t="s">
        <v>118</v>
      </c>
      <c r="B130" s="38" t="s">
        <v>67</v>
      </c>
      <c r="C130" s="29" t="s">
        <v>32</v>
      </c>
      <c r="D130" s="29" t="s">
        <v>88</v>
      </c>
      <c r="E130" s="38" t="s">
        <v>119</v>
      </c>
      <c r="F130" s="32"/>
      <c r="G130" s="35">
        <f t="shared" si="10"/>
        <v>8.0199700000000007</v>
      </c>
    </row>
    <row r="131" spans="1:7" ht="38.25" outlineLevel="1">
      <c r="A131" s="37" t="s">
        <v>26</v>
      </c>
      <c r="B131" s="38" t="s">
        <v>67</v>
      </c>
      <c r="C131" s="29" t="s">
        <v>32</v>
      </c>
      <c r="D131" s="29" t="s">
        <v>88</v>
      </c>
      <c r="E131" s="38" t="s">
        <v>119</v>
      </c>
      <c r="F131" s="32">
        <v>200</v>
      </c>
      <c r="G131" s="35">
        <f>G132</f>
        <v>8.0199700000000007</v>
      </c>
    </row>
    <row r="132" spans="1:7" ht="38.25" outlineLevel="1">
      <c r="A132" s="37" t="s">
        <v>29</v>
      </c>
      <c r="B132" s="38" t="s">
        <v>67</v>
      </c>
      <c r="C132" s="29" t="s">
        <v>32</v>
      </c>
      <c r="D132" s="29" t="s">
        <v>88</v>
      </c>
      <c r="E132" s="38" t="s">
        <v>119</v>
      </c>
      <c r="F132" s="32">
        <v>240</v>
      </c>
      <c r="G132" s="35">
        <f>G133</f>
        <v>8.0199700000000007</v>
      </c>
    </row>
    <row r="133" spans="1:7" outlineLevel="1">
      <c r="A133" s="37" t="s">
        <v>30</v>
      </c>
      <c r="B133" s="38" t="s">
        <v>67</v>
      </c>
      <c r="C133" s="29" t="s">
        <v>32</v>
      </c>
      <c r="D133" s="29" t="s">
        <v>88</v>
      </c>
      <c r="E133" s="38" t="s">
        <v>119</v>
      </c>
      <c r="F133" s="32">
        <v>244</v>
      </c>
      <c r="G133" s="35">
        <f>30-21.98003</f>
        <v>8.0199700000000007</v>
      </c>
    </row>
    <row r="134" spans="1:7" s="30" customFormat="1">
      <c r="A134" s="53" t="s">
        <v>120</v>
      </c>
      <c r="B134" s="54" t="s">
        <v>67</v>
      </c>
      <c r="C134" s="55" t="s">
        <v>39</v>
      </c>
      <c r="D134" s="56"/>
      <c r="E134" s="38"/>
      <c r="F134" s="32"/>
      <c r="G134" s="57">
        <f>G135+G150+G159</f>
        <v>12202.370499999999</v>
      </c>
    </row>
    <row r="135" spans="1:7">
      <c r="A135" s="34" t="s">
        <v>121</v>
      </c>
      <c r="B135" s="13" t="s">
        <v>67</v>
      </c>
      <c r="C135" s="13" t="s">
        <v>39</v>
      </c>
      <c r="D135" s="13" t="s">
        <v>122</v>
      </c>
      <c r="E135" s="18"/>
      <c r="F135" s="58"/>
      <c r="G135" s="15">
        <f>G136</f>
        <v>498.50849999999997</v>
      </c>
    </row>
    <row r="136" spans="1:7" ht="63.75">
      <c r="A136" s="17" t="s">
        <v>123</v>
      </c>
      <c r="B136" s="18" t="s">
        <v>67</v>
      </c>
      <c r="C136" s="18" t="s">
        <v>39</v>
      </c>
      <c r="D136" s="18" t="s">
        <v>122</v>
      </c>
      <c r="E136" s="18" t="s">
        <v>124</v>
      </c>
      <c r="F136" s="10"/>
      <c r="G136" s="21">
        <f>G137</f>
        <v>498.50849999999997</v>
      </c>
    </row>
    <row r="137" spans="1:7" ht="38.25">
      <c r="A137" s="17" t="s">
        <v>125</v>
      </c>
      <c r="B137" s="18" t="s">
        <v>67</v>
      </c>
      <c r="C137" s="18" t="s">
        <v>39</v>
      </c>
      <c r="D137" s="18" t="s">
        <v>122</v>
      </c>
      <c r="E137" s="18" t="s">
        <v>126</v>
      </c>
      <c r="F137" s="10"/>
      <c r="G137" s="21">
        <f>G138+G142</f>
        <v>498.50849999999997</v>
      </c>
    </row>
    <row r="138" spans="1:7" ht="51">
      <c r="A138" s="59" t="s">
        <v>127</v>
      </c>
      <c r="B138" s="18" t="s">
        <v>67</v>
      </c>
      <c r="C138" s="18" t="s">
        <v>39</v>
      </c>
      <c r="D138" s="18" t="s">
        <v>122</v>
      </c>
      <c r="E138" s="18" t="s">
        <v>128</v>
      </c>
      <c r="F138" s="10"/>
      <c r="G138" s="21">
        <f t="shared" ref="G138:G139" si="11">G139</f>
        <v>480.30849999999998</v>
      </c>
    </row>
    <row r="139" spans="1:7" ht="38.25">
      <c r="A139" s="60" t="s">
        <v>26</v>
      </c>
      <c r="B139" s="18" t="s">
        <v>67</v>
      </c>
      <c r="C139" s="18" t="s">
        <v>39</v>
      </c>
      <c r="D139" s="18" t="s">
        <v>122</v>
      </c>
      <c r="E139" s="18" t="s">
        <v>128</v>
      </c>
      <c r="F139" s="10">
        <v>200</v>
      </c>
      <c r="G139" s="21">
        <f t="shared" si="11"/>
        <v>480.30849999999998</v>
      </c>
    </row>
    <row r="140" spans="1:7" ht="38.25">
      <c r="A140" s="60" t="s">
        <v>29</v>
      </c>
      <c r="B140" s="18" t="s">
        <v>67</v>
      </c>
      <c r="C140" s="18" t="s">
        <v>39</v>
      </c>
      <c r="D140" s="18" t="s">
        <v>122</v>
      </c>
      <c r="E140" s="18" t="s">
        <v>128</v>
      </c>
      <c r="F140" s="10">
        <v>240</v>
      </c>
      <c r="G140" s="21">
        <f>G141</f>
        <v>480.30849999999998</v>
      </c>
    </row>
    <row r="141" spans="1:7">
      <c r="A141" s="60" t="s">
        <v>30</v>
      </c>
      <c r="B141" s="18" t="s">
        <v>67</v>
      </c>
      <c r="C141" s="18" t="s">
        <v>39</v>
      </c>
      <c r="D141" s="18" t="s">
        <v>122</v>
      </c>
      <c r="E141" s="18" t="s">
        <v>128</v>
      </c>
      <c r="F141" s="10">
        <v>244</v>
      </c>
      <c r="G141" s="35">
        <f>476.91*0+480308.5/1000</f>
        <v>480.30849999999998</v>
      </c>
    </row>
    <row r="142" spans="1:7" ht="38.25">
      <c r="A142" s="59" t="s">
        <v>129</v>
      </c>
      <c r="B142" s="18" t="s">
        <v>67</v>
      </c>
      <c r="C142" s="18" t="s">
        <v>39</v>
      </c>
      <c r="D142" s="18" t="s">
        <v>122</v>
      </c>
      <c r="E142" s="18" t="s">
        <v>130</v>
      </c>
      <c r="F142" s="10"/>
      <c r="G142" s="21">
        <f>G143+G147</f>
        <v>18.2</v>
      </c>
    </row>
    <row r="143" spans="1:7" ht="76.5">
      <c r="A143" s="37" t="s">
        <v>22</v>
      </c>
      <c r="B143" s="18" t="s">
        <v>67</v>
      </c>
      <c r="C143" s="18" t="s">
        <v>39</v>
      </c>
      <c r="D143" s="18" t="s">
        <v>122</v>
      </c>
      <c r="E143" s="18" t="s">
        <v>130</v>
      </c>
      <c r="F143" s="32">
        <v>100</v>
      </c>
      <c r="G143" s="21">
        <f t="shared" ref="G143" si="12">G144</f>
        <v>0</v>
      </c>
    </row>
    <row r="144" spans="1:7" ht="25.5">
      <c r="A144" s="37" t="s">
        <v>23</v>
      </c>
      <c r="B144" s="18" t="s">
        <v>67</v>
      </c>
      <c r="C144" s="18" t="s">
        <v>39</v>
      </c>
      <c r="D144" s="18" t="s">
        <v>122</v>
      </c>
      <c r="E144" s="18" t="s">
        <v>130</v>
      </c>
      <c r="F144" s="32">
        <v>120</v>
      </c>
      <c r="G144" s="21">
        <f>G145+G146</f>
        <v>0</v>
      </c>
    </row>
    <row r="145" spans="1:7" ht="25.5">
      <c r="A145" s="37" t="s">
        <v>24</v>
      </c>
      <c r="B145" s="18" t="s">
        <v>67</v>
      </c>
      <c r="C145" s="18" t="s">
        <v>39</v>
      </c>
      <c r="D145" s="18" t="s">
        <v>122</v>
      </c>
      <c r="E145" s="18" t="s">
        <v>130</v>
      </c>
      <c r="F145" s="32">
        <v>121</v>
      </c>
      <c r="G145" s="21">
        <f>13.93*0</f>
        <v>0</v>
      </c>
    </row>
    <row r="146" spans="1:7" ht="51">
      <c r="A146" s="37" t="s">
        <v>25</v>
      </c>
      <c r="B146" s="18" t="s">
        <v>67</v>
      </c>
      <c r="C146" s="18" t="s">
        <v>39</v>
      </c>
      <c r="D146" s="18" t="s">
        <v>122</v>
      </c>
      <c r="E146" s="18" t="s">
        <v>130</v>
      </c>
      <c r="F146" s="32">
        <v>129</v>
      </c>
      <c r="G146" s="21">
        <f>4.27*0</f>
        <v>0</v>
      </c>
    </row>
    <row r="147" spans="1:7" ht="38.25">
      <c r="A147" s="60" t="s">
        <v>26</v>
      </c>
      <c r="B147" s="18" t="s">
        <v>67</v>
      </c>
      <c r="C147" s="18" t="s">
        <v>39</v>
      </c>
      <c r="D147" s="18" t="s">
        <v>122</v>
      </c>
      <c r="E147" s="18" t="s">
        <v>130</v>
      </c>
      <c r="F147" s="32">
        <v>200</v>
      </c>
      <c r="G147" s="35">
        <f t="shared" ref="G147" si="13">G148</f>
        <v>18.2</v>
      </c>
    </row>
    <row r="148" spans="1:7" ht="38.25">
      <c r="A148" s="60" t="s">
        <v>29</v>
      </c>
      <c r="B148" s="18" t="s">
        <v>67</v>
      </c>
      <c r="C148" s="18" t="s">
        <v>39</v>
      </c>
      <c r="D148" s="18" t="s">
        <v>122</v>
      </c>
      <c r="E148" s="18" t="s">
        <v>130</v>
      </c>
      <c r="F148" s="32">
        <v>240</v>
      </c>
      <c r="G148" s="35">
        <f>G149</f>
        <v>18.2</v>
      </c>
    </row>
    <row r="149" spans="1:7">
      <c r="A149" s="60" t="s">
        <v>30</v>
      </c>
      <c r="B149" s="18" t="s">
        <v>67</v>
      </c>
      <c r="C149" s="18" t="s">
        <v>39</v>
      </c>
      <c r="D149" s="18" t="s">
        <v>122</v>
      </c>
      <c r="E149" s="18" t="s">
        <v>130</v>
      </c>
      <c r="F149" s="32">
        <v>244</v>
      </c>
      <c r="G149" s="35">
        <v>18.2</v>
      </c>
    </row>
    <row r="150" spans="1:7">
      <c r="A150" s="34" t="s">
        <v>131</v>
      </c>
      <c r="B150" s="54" t="s">
        <v>132</v>
      </c>
      <c r="C150" s="14" t="s">
        <v>39</v>
      </c>
      <c r="D150" s="14" t="s">
        <v>133</v>
      </c>
      <c r="E150" s="18"/>
      <c r="F150" s="10"/>
      <c r="G150" s="15">
        <f>G151</f>
        <v>11614</v>
      </c>
    </row>
    <row r="151" spans="1:7" ht="76.5">
      <c r="A151" s="17" t="s">
        <v>134</v>
      </c>
      <c r="B151" s="54" t="s">
        <v>132</v>
      </c>
      <c r="C151" s="18" t="s">
        <v>39</v>
      </c>
      <c r="D151" s="18" t="s">
        <v>133</v>
      </c>
      <c r="E151" s="18" t="s">
        <v>135</v>
      </c>
      <c r="F151" s="10"/>
      <c r="G151" s="21">
        <f>G152</f>
        <v>11614</v>
      </c>
    </row>
    <row r="152" spans="1:7" ht="63.75">
      <c r="A152" s="17" t="s">
        <v>136</v>
      </c>
      <c r="B152" s="54" t="s">
        <v>132</v>
      </c>
      <c r="C152" s="18" t="s">
        <v>39</v>
      </c>
      <c r="D152" s="18" t="s">
        <v>133</v>
      </c>
      <c r="E152" s="18" t="s">
        <v>137</v>
      </c>
      <c r="F152" s="10"/>
      <c r="G152" s="21">
        <f>G153+G156</f>
        <v>11614</v>
      </c>
    </row>
    <row r="153" spans="1:7" ht="63.75">
      <c r="A153" s="17" t="s">
        <v>138</v>
      </c>
      <c r="B153" s="54" t="s">
        <v>132</v>
      </c>
      <c r="C153" s="18" t="s">
        <v>39</v>
      </c>
      <c r="D153" s="18" t="s">
        <v>133</v>
      </c>
      <c r="E153" s="18" t="s">
        <v>139</v>
      </c>
      <c r="F153" s="10"/>
      <c r="G153" s="21">
        <f>G154</f>
        <v>11033.3</v>
      </c>
    </row>
    <row r="154" spans="1:7">
      <c r="A154" s="22" t="s">
        <v>140</v>
      </c>
      <c r="B154" s="54" t="s">
        <v>132</v>
      </c>
      <c r="C154" s="18" t="s">
        <v>39</v>
      </c>
      <c r="D154" s="18" t="s">
        <v>133</v>
      </c>
      <c r="E154" s="18" t="s">
        <v>139</v>
      </c>
      <c r="F154" s="10">
        <v>500</v>
      </c>
      <c r="G154" s="21">
        <f>G155</f>
        <v>11033.3</v>
      </c>
    </row>
    <row r="155" spans="1:7">
      <c r="A155" s="22" t="s">
        <v>141</v>
      </c>
      <c r="B155" s="54" t="s">
        <v>132</v>
      </c>
      <c r="C155" s="18" t="s">
        <v>39</v>
      </c>
      <c r="D155" s="18" t="s">
        <v>133</v>
      </c>
      <c r="E155" s="18" t="s">
        <v>139</v>
      </c>
      <c r="F155" s="10">
        <v>540</v>
      </c>
      <c r="G155" s="21">
        <v>11033.3</v>
      </c>
    </row>
    <row r="156" spans="1:7" ht="76.5">
      <c r="A156" s="17" t="s">
        <v>142</v>
      </c>
      <c r="B156" s="54" t="s">
        <v>132</v>
      </c>
      <c r="C156" s="18" t="s">
        <v>39</v>
      </c>
      <c r="D156" s="18" t="s">
        <v>133</v>
      </c>
      <c r="E156" s="18" t="s">
        <v>143</v>
      </c>
      <c r="F156" s="10"/>
      <c r="G156" s="21">
        <f>G157</f>
        <v>580.70000000000005</v>
      </c>
    </row>
    <row r="157" spans="1:7">
      <c r="A157" s="22" t="s">
        <v>140</v>
      </c>
      <c r="B157" s="54" t="s">
        <v>132</v>
      </c>
      <c r="C157" s="18" t="s">
        <v>39</v>
      </c>
      <c r="D157" s="18" t="s">
        <v>133</v>
      </c>
      <c r="E157" s="18" t="s">
        <v>143</v>
      </c>
      <c r="F157" s="10">
        <v>500</v>
      </c>
      <c r="G157" s="21">
        <f>G158</f>
        <v>580.70000000000005</v>
      </c>
    </row>
    <row r="158" spans="1:7">
      <c r="A158" s="17" t="s">
        <v>141</v>
      </c>
      <c r="B158" s="54" t="s">
        <v>132</v>
      </c>
      <c r="C158" s="18" t="s">
        <v>39</v>
      </c>
      <c r="D158" s="18" t="s">
        <v>133</v>
      </c>
      <c r="E158" s="18" t="s">
        <v>143</v>
      </c>
      <c r="F158" s="10">
        <v>540</v>
      </c>
      <c r="G158" s="21">
        <v>580.70000000000005</v>
      </c>
    </row>
    <row r="159" spans="1:7">
      <c r="A159" s="34" t="s">
        <v>144</v>
      </c>
      <c r="B159" s="13" t="s">
        <v>67</v>
      </c>
      <c r="C159" s="14" t="s">
        <v>39</v>
      </c>
      <c r="D159" s="14" t="s">
        <v>88</v>
      </c>
      <c r="E159" s="18"/>
      <c r="F159" s="10"/>
      <c r="G159" s="15">
        <f>G160</f>
        <v>89.861999999999995</v>
      </c>
    </row>
    <row r="160" spans="1:7" ht="51">
      <c r="A160" s="17" t="s">
        <v>58</v>
      </c>
      <c r="B160" s="18" t="s">
        <v>67</v>
      </c>
      <c r="C160" s="18" t="s">
        <v>39</v>
      </c>
      <c r="D160" s="18" t="s">
        <v>88</v>
      </c>
      <c r="E160" s="18" t="s">
        <v>60</v>
      </c>
      <c r="F160" s="10"/>
      <c r="G160" s="21">
        <f>G161</f>
        <v>89.861999999999995</v>
      </c>
    </row>
    <row r="161" spans="1:7" ht="76.5">
      <c r="A161" s="17" t="s">
        <v>145</v>
      </c>
      <c r="B161" s="18" t="s">
        <v>67</v>
      </c>
      <c r="C161" s="18" t="s">
        <v>39</v>
      </c>
      <c r="D161" s="18" t="s">
        <v>88</v>
      </c>
      <c r="E161" s="18" t="s">
        <v>146</v>
      </c>
      <c r="F161" s="10"/>
      <c r="G161" s="21">
        <f>G162+G166+G170</f>
        <v>89.861999999999995</v>
      </c>
    </row>
    <row r="162" spans="1:7" ht="51">
      <c r="A162" s="17" t="s">
        <v>147</v>
      </c>
      <c r="B162" s="18" t="s">
        <v>67</v>
      </c>
      <c r="C162" s="18" t="s">
        <v>39</v>
      </c>
      <c r="D162" s="18" t="s">
        <v>88</v>
      </c>
      <c r="E162" s="18" t="s">
        <v>148</v>
      </c>
      <c r="F162" s="10"/>
      <c r="G162" s="21">
        <f t="shared" ref="G162:G163" si="14">G163</f>
        <v>85.241</v>
      </c>
    </row>
    <row r="163" spans="1:7" ht="38.25">
      <c r="A163" s="60" t="s">
        <v>26</v>
      </c>
      <c r="B163" s="18" t="s">
        <v>67</v>
      </c>
      <c r="C163" s="18" t="s">
        <v>39</v>
      </c>
      <c r="D163" s="18" t="s">
        <v>88</v>
      </c>
      <c r="E163" s="18" t="s">
        <v>148</v>
      </c>
      <c r="F163" s="10">
        <v>200</v>
      </c>
      <c r="G163" s="21">
        <f t="shared" si="14"/>
        <v>85.241</v>
      </c>
    </row>
    <row r="164" spans="1:7" ht="38.25">
      <c r="A164" s="60" t="s">
        <v>29</v>
      </c>
      <c r="B164" s="18" t="s">
        <v>67</v>
      </c>
      <c r="C164" s="18" t="s">
        <v>39</v>
      </c>
      <c r="D164" s="18" t="s">
        <v>88</v>
      </c>
      <c r="E164" s="18" t="s">
        <v>148</v>
      </c>
      <c r="F164" s="10">
        <v>240</v>
      </c>
      <c r="G164" s="21">
        <f>G165</f>
        <v>85.241</v>
      </c>
    </row>
    <row r="165" spans="1:7" ht="38.25">
      <c r="A165" s="24" t="s">
        <v>36</v>
      </c>
      <c r="B165" s="18" t="s">
        <v>67</v>
      </c>
      <c r="C165" s="18" t="s">
        <v>39</v>
      </c>
      <c r="D165" s="18" t="s">
        <v>88</v>
      </c>
      <c r="E165" s="18" t="s">
        <v>148</v>
      </c>
      <c r="F165" s="32">
        <v>242</v>
      </c>
      <c r="G165" s="21">
        <f>150-(75879-11120)/1000</f>
        <v>85.241</v>
      </c>
    </row>
    <row r="166" spans="1:7" ht="63.75">
      <c r="A166" s="17" t="s">
        <v>149</v>
      </c>
      <c r="B166" s="18" t="s">
        <v>67</v>
      </c>
      <c r="C166" s="18" t="s">
        <v>39</v>
      </c>
      <c r="D166" s="18" t="s">
        <v>88</v>
      </c>
      <c r="E166" s="18" t="s">
        <v>150</v>
      </c>
      <c r="F166" s="10"/>
      <c r="G166" s="21">
        <f t="shared" ref="G166:G167" si="15">G167</f>
        <v>4.3899499999999989</v>
      </c>
    </row>
    <row r="167" spans="1:7" ht="38.25">
      <c r="A167" s="60" t="s">
        <v>26</v>
      </c>
      <c r="B167" s="18" t="s">
        <v>67</v>
      </c>
      <c r="C167" s="18" t="s">
        <v>39</v>
      </c>
      <c r="D167" s="18" t="s">
        <v>88</v>
      </c>
      <c r="E167" s="18" t="s">
        <v>150</v>
      </c>
      <c r="F167" s="10">
        <v>200</v>
      </c>
      <c r="G167" s="21">
        <f t="shared" si="15"/>
        <v>4.3899499999999989</v>
      </c>
    </row>
    <row r="168" spans="1:7" ht="38.25">
      <c r="A168" s="60" t="s">
        <v>29</v>
      </c>
      <c r="B168" s="18" t="s">
        <v>67</v>
      </c>
      <c r="C168" s="18" t="s">
        <v>39</v>
      </c>
      <c r="D168" s="18" t="s">
        <v>88</v>
      </c>
      <c r="E168" s="18" t="s">
        <v>150</v>
      </c>
      <c r="F168" s="10">
        <v>240</v>
      </c>
      <c r="G168" s="21">
        <f>G169</f>
        <v>4.3899499999999989</v>
      </c>
    </row>
    <row r="169" spans="1:7" ht="38.25">
      <c r="A169" s="24" t="s">
        <v>36</v>
      </c>
      <c r="B169" s="18" t="s">
        <v>67</v>
      </c>
      <c r="C169" s="18" t="s">
        <v>39</v>
      </c>
      <c r="D169" s="18" t="s">
        <v>88</v>
      </c>
      <c r="E169" s="18" t="s">
        <v>150</v>
      </c>
      <c r="F169" s="32">
        <v>242</v>
      </c>
      <c r="G169" s="21">
        <f>14.09325-9.7033</f>
        <v>4.3899499999999989</v>
      </c>
    </row>
    <row r="170" spans="1:7" ht="89.25">
      <c r="A170" s="17" t="s">
        <v>151</v>
      </c>
      <c r="B170" s="18" t="s">
        <v>67</v>
      </c>
      <c r="C170" s="18" t="s">
        <v>39</v>
      </c>
      <c r="D170" s="18" t="s">
        <v>88</v>
      </c>
      <c r="E170" s="18" t="s">
        <v>152</v>
      </c>
      <c r="F170" s="10"/>
      <c r="G170" s="21">
        <f t="shared" ref="G170:G171" si="16">G171</f>
        <v>0.23104999999999998</v>
      </c>
    </row>
    <row r="171" spans="1:7" ht="38.25">
      <c r="A171" s="60" t="s">
        <v>26</v>
      </c>
      <c r="B171" s="18" t="s">
        <v>67</v>
      </c>
      <c r="C171" s="18" t="s">
        <v>39</v>
      </c>
      <c r="D171" s="18" t="s">
        <v>88</v>
      </c>
      <c r="E171" s="18" t="s">
        <v>152</v>
      </c>
      <c r="F171" s="10">
        <v>200</v>
      </c>
      <c r="G171" s="21">
        <f t="shared" si="16"/>
        <v>0.23104999999999998</v>
      </c>
    </row>
    <row r="172" spans="1:7" ht="38.25">
      <c r="A172" s="60" t="s">
        <v>29</v>
      </c>
      <c r="B172" s="18" t="s">
        <v>67</v>
      </c>
      <c r="C172" s="18" t="s">
        <v>39</v>
      </c>
      <c r="D172" s="18" t="s">
        <v>88</v>
      </c>
      <c r="E172" s="18" t="s">
        <v>152</v>
      </c>
      <c r="F172" s="10">
        <v>240</v>
      </c>
      <c r="G172" s="21">
        <f>G173</f>
        <v>0.23104999999999998</v>
      </c>
    </row>
    <row r="173" spans="1:7" ht="38.25">
      <c r="A173" s="24" t="s">
        <v>36</v>
      </c>
      <c r="B173" s="18" t="s">
        <v>67</v>
      </c>
      <c r="C173" s="18" t="s">
        <v>39</v>
      </c>
      <c r="D173" s="18" t="s">
        <v>88</v>
      </c>
      <c r="E173" s="18" t="s">
        <v>152</v>
      </c>
      <c r="F173" s="32">
        <v>242</v>
      </c>
      <c r="G173" s="35">
        <f>0.742-0.00025-510.7/1000</f>
        <v>0.23104999999999998</v>
      </c>
    </row>
    <row r="174" spans="1:7" ht="25.5">
      <c r="A174" s="34" t="s">
        <v>153</v>
      </c>
      <c r="B174" s="13" t="s">
        <v>67</v>
      </c>
      <c r="C174" s="14" t="s">
        <v>122</v>
      </c>
      <c r="D174" s="14" t="s">
        <v>13</v>
      </c>
      <c r="E174" s="18"/>
      <c r="F174" s="10"/>
      <c r="G174" s="57">
        <f>G175+G198</f>
        <v>4218.5842899999998</v>
      </c>
    </row>
    <row r="175" spans="1:7">
      <c r="A175" s="34" t="s">
        <v>154</v>
      </c>
      <c r="B175" s="13" t="s">
        <v>67</v>
      </c>
      <c r="C175" s="14" t="s">
        <v>122</v>
      </c>
      <c r="D175" s="14" t="s">
        <v>15</v>
      </c>
      <c r="E175" s="18"/>
      <c r="F175" s="58"/>
      <c r="G175" s="15">
        <f>G176+G192</f>
        <v>78.846530000000001</v>
      </c>
    </row>
    <row r="176" spans="1:7" ht="76.5">
      <c r="A176" s="17" t="s">
        <v>155</v>
      </c>
      <c r="B176" s="18" t="s">
        <v>67</v>
      </c>
      <c r="C176" s="18" t="s">
        <v>122</v>
      </c>
      <c r="D176" s="18" t="s">
        <v>15</v>
      </c>
      <c r="E176" s="18" t="s">
        <v>156</v>
      </c>
      <c r="F176" s="10"/>
      <c r="G176" s="21">
        <f>G177+G182+G187</f>
        <v>64</v>
      </c>
    </row>
    <row r="177" spans="1:7" ht="25.5" hidden="1" outlineLevel="1">
      <c r="A177" s="37" t="s">
        <v>157</v>
      </c>
      <c r="B177" s="38" t="s">
        <v>67</v>
      </c>
      <c r="C177" s="38" t="s">
        <v>122</v>
      </c>
      <c r="D177" s="38" t="s">
        <v>15</v>
      </c>
      <c r="E177" s="38" t="s">
        <v>158</v>
      </c>
      <c r="F177" s="32"/>
      <c r="G177" s="35">
        <f t="shared" ref="G177:G179" si="17">G178</f>
        <v>0</v>
      </c>
    </row>
    <row r="178" spans="1:7" ht="38.25" hidden="1" outlineLevel="1">
      <c r="A178" s="37" t="s">
        <v>159</v>
      </c>
      <c r="B178" s="38" t="s">
        <v>67</v>
      </c>
      <c r="C178" s="38" t="s">
        <v>122</v>
      </c>
      <c r="D178" s="38" t="s">
        <v>15</v>
      </c>
      <c r="E178" s="38" t="s">
        <v>160</v>
      </c>
      <c r="F178" s="32"/>
      <c r="G178" s="35">
        <f t="shared" si="17"/>
        <v>0</v>
      </c>
    </row>
    <row r="179" spans="1:7" ht="38.25" hidden="1" outlineLevel="1">
      <c r="A179" s="61" t="s">
        <v>26</v>
      </c>
      <c r="B179" s="38" t="s">
        <v>67</v>
      </c>
      <c r="C179" s="38" t="s">
        <v>122</v>
      </c>
      <c r="D179" s="38" t="s">
        <v>15</v>
      </c>
      <c r="E179" s="38" t="s">
        <v>160</v>
      </c>
      <c r="F179" s="32">
        <v>200</v>
      </c>
      <c r="G179" s="35">
        <f t="shared" si="17"/>
        <v>0</v>
      </c>
    </row>
    <row r="180" spans="1:7" ht="38.25" hidden="1" outlineLevel="1">
      <c r="A180" s="61" t="s">
        <v>29</v>
      </c>
      <c r="B180" s="38" t="s">
        <v>67</v>
      </c>
      <c r="C180" s="38" t="s">
        <v>122</v>
      </c>
      <c r="D180" s="38" t="s">
        <v>15</v>
      </c>
      <c r="E180" s="38" t="s">
        <v>160</v>
      </c>
      <c r="F180" s="32">
        <v>240</v>
      </c>
      <c r="G180" s="35">
        <f>G181</f>
        <v>0</v>
      </c>
    </row>
    <row r="181" spans="1:7" hidden="1" outlineLevel="1">
      <c r="A181" s="60" t="s">
        <v>30</v>
      </c>
      <c r="B181" s="18" t="s">
        <v>67</v>
      </c>
      <c r="C181" s="18" t="s">
        <v>122</v>
      </c>
      <c r="D181" s="18" t="s">
        <v>15</v>
      </c>
      <c r="E181" s="18" t="s">
        <v>160</v>
      </c>
      <c r="F181" s="10">
        <v>244</v>
      </c>
      <c r="G181" s="21">
        <v>0</v>
      </c>
    </row>
    <row r="182" spans="1:7" ht="25.5" collapsed="1">
      <c r="A182" s="17" t="s">
        <v>161</v>
      </c>
      <c r="B182" s="18" t="s">
        <v>67</v>
      </c>
      <c r="C182" s="18" t="s">
        <v>122</v>
      </c>
      <c r="D182" s="18" t="s">
        <v>15</v>
      </c>
      <c r="E182" s="18" t="s">
        <v>162</v>
      </c>
      <c r="F182" s="10"/>
      <c r="G182" s="21">
        <f>G183</f>
        <v>4</v>
      </c>
    </row>
    <row r="183" spans="1:7">
      <c r="A183" s="17" t="s">
        <v>163</v>
      </c>
      <c r="B183" s="18" t="s">
        <v>67</v>
      </c>
      <c r="C183" s="18" t="s">
        <v>122</v>
      </c>
      <c r="D183" s="18" t="s">
        <v>15</v>
      </c>
      <c r="E183" s="18" t="s">
        <v>164</v>
      </c>
      <c r="F183" s="10"/>
      <c r="G183" s="21">
        <f>G184</f>
        <v>4</v>
      </c>
    </row>
    <row r="184" spans="1:7" ht="38.25">
      <c r="A184" s="60" t="s">
        <v>26</v>
      </c>
      <c r="B184" s="18" t="s">
        <v>67</v>
      </c>
      <c r="C184" s="18" t="s">
        <v>122</v>
      </c>
      <c r="D184" s="18" t="s">
        <v>15</v>
      </c>
      <c r="E184" s="18" t="s">
        <v>164</v>
      </c>
      <c r="F184" s="10">
        <v>200</v>
      </c>
      <c r="G184" s="21">
        <f>G185</f>
        <v>4</v>
      </c>
    </row>
    <row r="185" spans="1:7" ht="38.25">
      <c r="A185" s="60" t="s">
        <v>29</v>
      </c>
      <c r="B185" s="18" t="s">
        <v>67</v>
      </c>
      <c r="C185" s="18" t="s">
        <v>122</v>
      </c>
      <c r="D185" s="18" t="s">
        <v>15</v>
      </c>
      <c r="E185" s="18" t="s">
        <v>164</v>
      </c>
      <c r="F185" s="10">
        <v>240</v>
      </c>
      <c r="G185" s="21">
        <f>G186</f>
        <v>4</v>
      </c>
    </row>
    <row r="186" spans="1:7">
      <c r="A186" s="60" t="s">
        <v>30</v>
      </c>
      <c r="B186" s="18" t="s">
        <v>67</v>
      </c>
      <c r="C186" s="18" t="s">
        <v>122</v>
      </c>
      <c r="D186" s="18" t="s">
        <v>15</v>
      </c>
      <c r="E186" s="18" t="s">
        <v>164</v>
      </c>
      <c r="F186" s="10">
        <v>244</v>
      </c>
      <c r="G186" s="21">
        <v>4</v>
      </c>
    </row>
    <row r="187" spans="1:7" ht="51">
      <c r="A187" s="37" t="s">
        <v>165</v>
      </c>
      <c r="B187" s="18" t="s">
        <v>67</v>
      </c>
      <c r="C187" s="18" t="s">
        <v>122</v>
      </c>
      <c r="D187" s="18" t="s">
        <v>15</v>
      </c>
      <c r="E187" s="38" t="s">
        <v>166</v>
      </c>
      <c r="F187" s="10"/>
      <c r="G187" s="21">
        <f>G188</f>
        <v>60</v>
      </c>
    </row>
    <row r="188" spans="1:7" ht="38.25">
      <c r="A188" s="37" t="s">
        <v>167</v>
      </c>
      <c r="B188" s="18" t="s">
        <v>67</v>
      </c>
      <c r="C188" s="18" t="s">
        <v>122</v>
      </c>
      <c r="D188" s="18" t="s">
        <v>15</v>
      </c>
      <c r="E188" s="38" t="s">
        <v>168</v>
      </c>
      <c r="F188" s="10"/>
      <c r="G188" s="21">
        <f>G189</f>
        <v>60</v>
      </c>
    </row>
    <row r="189" spans="1:7" ht="38.25">
      <c r="A189" s="60" t="s">
        <v>26</v>
      </c>
      <c r="B189" s="18" t="s">
        <v>67</v>
      </c>
      <c r="C189" s="18" t="s">
        <v>122</v>
      </c>
      <c r="D189" s="18" t="s">
        <v>15</v>
      </c>
      <c r="E189" s="38" t="s">
        <v>168</v>
      </c>
      <c r="F189" s="10">
        <v>200</v>
      </c>
      <c r="G189" s="21">
        <f>G190</f>
        <v>60</v>
      </c>
    </row>
    <row r="190" spans="1:7" ht="41.25" customHeight="1">
      <c r="A190" s="60" t="s">
        <v>29</v>
      </c>
      <c r="B190" s="18" t="s">
        <v>67</v>
      </c>
      <c r="C190" s="18" t="s">
        <v>122</v>
      </c>
      <c r="D190" s="18" t="s">
        <v>15</v>
      </c>
      <c r="E190" s="38" t="s">
        <v>168</v>
      </c>
      <c r="F190" s="10">
        <v>240</v>
      </c>
      <c r="G190" s="21">
        <f>G191</f>
        <v>60</v>
      </c>
    </row>
    <row r="191" spans="1:7">
      <c r="A191" s="60" t="s">
        <v>30</v>
      </c>
      <c r="B191" s="18" t="s">
        <v>67</v>
      </c>
      <c r="C191" s="18" t="s">
        <v>122</v>
      </c>
      <c r="D191" s="18" t="s">
        <v>15</v>
      </c>
      <c r="E191" s="38" t="s">
        <v>168</v>
      </c>
      <c r="F191" s="10">
        <v>244</v>
      </c>
      <c r="G191" s="21">
        <v>60</v>
      </c>
    </row>
    <row r="192" spans="1:7">
      <c r="A192" s="17" t="s">
        <v>16</v>
      </c>
      <c r="B192" s="18" t="s">
        <v>38</v>
      </c>
      <c r="C192" s="18" t="s">
        <v>122</v>
      </c>
      <c r="D192" s="18" t="s">
        <v>15</v>
      </c>
      <c r="E192" s="18" t="s">
        <v>17</v>
      </c>
      <c r="F192" s="10"/>
      <c r="G192" s="21">
        <f t="shared" ref="G192:G196" si="18">G193</f>
        <v>14.84653</v>
      </c>
    </row>
    <row r="193" spans="1:7" ht="51">
      <c r="A193" s="17" t="s">
        <v>169</v>
      </c>
      <c r="B193" s="18" t="s">
        <v>38</v>
      </c>
      <c r="C193" s="18" t="s">
        <v>122</v>
      </c>
      <c r="D193" s="18" t="s">
        <v>15</v>
      </c>
      <c r="E193" s="18" t="s">
        <v>170</v>
      </c>
      <c r="F193" s="10"/>
      <c r="G193" s="21">
        <f t="shared" si="18"/>
        <v>14.84653</v>
      </c>
    </row>
    <row r="194" spans="1:7">
      <c r="A194" s="17" t="s">
        <v>171</v>
      </c>
      <c r="B194" s="18" t="s">
        <v>38</v>
      </c>
      <c r="C194" s="18" t="s">
        <v>122</v>
      </c>
      <c r="D194" s="18" t="s">
        <v>15</v>
      </c>
      <c r="E194" s="18" t="s">
        <v>172</v>
      </c>
      <c r="F194" s="10"/>
      <c r="G194" s="21">
        <f t="shared" si="18"/>
        <v>14.84653</v>
      </c>
    </row>
    <row r="195" spans="1:7" ht="38.25">
      <c r="A195" s="60" t="s">
        <v>26</v>
      </c>
      <c r="B195" s="18" t="s">
        <v>38</v>
      </c>
      <c r="C195" s="18" t="s">
        <v>122</v>
      </c>
      <c r="D195" s="18" t="s">
        <v>15</v>
      </c>
      <c r="E195" s="18" t="s">
        <v>172</v>
      </c>
      <c r="F195" s="10">
        <v>200</v>
      </c>
      <c r="G195" s="21">
        <f t="shared" si="18"/>
        <v>14.84653</v>
      </c>
    </row>
    <row r="196" spans="1:7" ht="41.25" customHeight="1">
      <c r="A196" s="60" t="s">
        <v>29</v>
      </c>
      <c r="B196" s="18" t="s">
        <v>38</v>
      </c>
      <c r="C196" s="18" t="s">
        <v>122</v>
      </c>
      <c r="D196" s="18" t="s">
        <v>15</v>
      </c>
      <c r="E196" s="18" t="s">
        <v>172</v>
      </c>
      <c r="F196" s="10">
        <v>240</v>
      </c>
      <c r="G196" s="21">
        <f t="shared" si="18"/>
        <v>14.84653</v>
      </c>
    </row>
    <row r="197" spans="1:7">
      <c r="A197" s="60" t="s">
        <v>30</v>
      </c>
      <c r="B197" s="18" t="s">
        <v>38</v>
      </c>
      <c r="C197" s="18" t="s">
        <v>122</v>
      </c>
      <c r="D197" s="18" t="s">
        <v>15</v>
      </c>
      <c r="E197" s="18" t="s">
        <v>172</v>
      </c>
      <c r="F197" s="10">
        <v>244</v>
      </c>
      <c r="G197" s="21">
        <f>1.2+13.64653</f>
        <v>14.84653</v>
      </c>
    </row>
    <row r="198" spans="1:7">
      <c r="A198" s="34" t="s">
        <v>173</v>
      </c>
      <c r="B198" s="13" t="s">
        <v>67</v>
      </c>
      <c r="C198" s="14" t="s">
        <v>122</v>
      </c>
      <c r="D198" s="14" t="s">
        <v>32</v>
      </c>
      <c r="E198" s="13"/>
      <c r="F198" s="58"/>
      <c r="G198" s="62">
        <f>G240+G199+G246</f>
        <v>4139.73776</v>
      </c>
    </row>
    <row r="199" spans="1:7" ht="63.75">
      <c r="A199" s="17" t="s">
        <v>123</v>
      </c>
      <c r="B199" s="18" t="s">
        <v>67</v>
      </c>
      <c r="C199" s="18" t="s">
        <v>122</v>
      </c>
      <c r="D199" s="18" t="s">
        <v>32</v>
      </c>
      <c r="E199" s="18" t="s">
        <v>124</v>
      </c>
      <c r="F199" s="10"/>
      <c r="G199" s="35">
        <f>G200+G205+G218+G231</f>
        <v>2360.6</v>
      </c>
    </row>
    <row r="200" spans="1:7" ht="51">
      <c r="A200" s="37" t="s">
        <v>174</v>
      </c>
      <c r="B200" s="38" t="s">
        <v>67</v>
      </c>
      <c r="C200" s="38" t="s">
        <v>122</v>
      </c>
      <c r="D200" s="38" t="s">
        <v>32</v>
      </c>
      <c r="E200" s="38" t="s">
        <v>175</v>
      </c>
      <c r="F200" s="10"/>
      <c r="G200" s="21">
        <f>G201</f>
        <v>50</v>
      </c>
    </row>
    <row r="201" spans="1:7" ht="25.5">
      <c r="A201" s="37" t="s">
        <v>176</v>
      </c>
      <c r="B201" s="38" t="s">
        <v>67</v>
      </c>
      <c r="C201" s="38" t="s">
        <v>122</v>
      </c>
      <c r="D201" s="38" t="s">
        <v>32</v>
      </c>
      <c r="E201" s="38" t="s">
        <v>177</v>
      </c>
      <c r="F201" s="10"/>
      <c r="G201" s="21">
        <f>G202</f>
        <v>50</v>
      </c>
    </row>
    <row r="202" spans="1:7" ht="38.25">
      <c r="A202" s="61" t="s">
        <v>26</v>
      </c>
      <c r="B202" s="38" t="s">
        <v>67</v>
      </c>
      <c r="C202" s="38" t="s">
        <v>122</v>
      </c>
      <c r="D202" s="38" t="s">
        <v>32</v>
      </c>
      <c r="E202" s="38" t="s">
        <v>177</v>
      </c>
      <c r="F202" s="10">
        <v>200</v>
      </c>
      <c r="G202" s="21">
        <f>G203</f>
        <v>50</v>
      </c>
    </row>
    <row r="203" spans="1:7" ht="38.25">
      <c r="A203" s="61" t="s">
        <v>29</v>
      </c>
      <c r="B203" s="38" t="s">
        <v>67</v>
      </c>
      <c r="C203" s="38" t="s">
        <v>122</v>
      </c>
      <c r="D203" s="38" t="s">
        <v>32</v>
      </c>
      <c r="E203" s="38" t="s">
        <v>177</v>
      </c>
      <c r="F203" s="10">
        <v>240</v>
      </c>
      <c r="G203" s="21">
        <f>G204</f>
        <v>50</v>
      </c>
    </row>
    <row r="204" spans="1:7">
      <c r="A204" s="61" t="s">
        <v>30</v>
      </c>
      <c r="B204" s="38" t="s">
        <v>67</v>
      </c>
      <c r="C204" s="38" t="s">
        <v>122</v>
      </c>
      <c r="D204" s="38" t="s">
        <v>32</v>
      </c>
      <c r="E204" s="38" t="s">
        <v>177</v>
      </c>
      <c r="F204" s="10">
        <v>244</v>
      </c>
      <c r="G204" s="21">
        <v>50</v>
      </c>
    </row>
    <row r="205" spans="1:7" ht="38.25">
      <c r="A205" s="37" t="s">
        <v>178</v>
      </c>
      <c r="B205" s="38" t="s">
        <v>67</v>
      </c>
      <c r="C205" s="38" t="s">
        <v>122</v>
      </c>
      <c r="D205" s="38" t="s">
        <v>32</v>
      </c>
      <c r="E205" s="38" t="s">
        <v>179</v>
      </c>
      <c r="F205" s="10"/>
      <c r="G205" s="21">
        <f>G206+G210+G214</f>
        <v>1905.6</v>
      </c>
    </row>
    <row r="206" spans="1:7" ht="25.5">
      <c r="A206" s="37" t="s">
        <v>180</v>
      </c>
      <c r="B206" s="38" t="s">
        <v>67</v>
      </c>
      <c r="C206" s="38" t="s">
        <v>122</v>
      </c>
      <c r="D206" s="38" t="s">
        <v>32</v>
      </c>
      <c r="E206" s="38" t="s">
        <v>181</v>
      </c>
      <c r="F206" s="10"/>
      <c r="G206" s="21">
        <f>G207</f>
        <v>1405.6</v>
      </c>
    </row>
    <row r="207" spans="1:7" ht="38.25">
      <c r="A207" s="61" t="s">
        <v>26</v>
      </c>
      <c r="B207" s="38" t="s">
        <v>67</v>
      </c>
      <c r="C207" s="38" t="s">
        <v>122</v>
      </c>
      <c r="D207" s="38" t="s">
        <v>32</v>
      </c>
      <c r="E207" s="38" t="s">
        <v>181</v>
      </c>
      <c r="F207" s="10">
        <v>200</v>
      </c>
      <c r="G207" s="21">
        <f>G208</f>
        <v>1405.6</v>
      </c>
    </row>
    <row r="208" spans="1:7" ht="38.25">
      <c r="A208" s="61" t="s">
        <v>29</v>
      </c>
      <c r="B208" s="38" t="s">
        <v>67</v>
      </c>
      <c r="C208" s="38" t="s">
        <v>122</v>
      </c>
      <c r="D208" s="38" t="s">
        <v>32</v>
      </c>
      <c r="E208" s="38" t="s">
        <v>181</v>
      </c>
      <c r="F208" s="10">
        <v>240</v>
      </c>
      <c r="G208" s="21">
        <f>G209</f>
        <v>1405.6</v>
      </c>
    </row>
    <row r="209" spans="1:7">
      <c r="A209" s="61" t="s">
        <v>30</v>
      </c>
      <c r="B209" s="38" t="s">
        <v>67</v>
      </c>
      <c r="C209" s="38" t="s">
        <v>122</v>
      </c>
      <c r="D209" s="38" t="s">
        <v>32</v>
      </c>
      <c r="E209" s="38" t="s">
        <v>181</v>
      </c>
      <c r="F209" s="10">
        <v>244</v>
      </c>
      <c r="G209" s="21">
        <f>1200+205.6</f>
        <v>1405.6</v>
      </c>
    </row>
    <row r="210" spans="1:7" ht="38.25">
      <c r="A210" s="37" t="s">
        <v>182</v>
      </c>
      <c r="B210" s="38" t="s">
        <v>67</v>
      </c>
      <c r="C210" s="38" t="s">
        <v>122</v>
      </c>
      <c r="D210" s="38" t="s">
        <v>32</v>
      </c>
      <c r="E210" s="38" t="s">
        <v>183</v>
      </c>
      <c r="F210" s="10"/>
      <c r="G210" s="21">
        <f>G211</f>
        <v>500</v>
      </c>
    </row>
    <row r="211" spans="1:7" ht="38.25">
      <c r="A211" s="37" t="s">
        <v>26</v>
      </c>
      <c r="B211" s="38" t="s">
        <v>67</v>
      </c>
      <c r="C211" s="38" t="s">
        <v>122</v>
      </c>
      <c r="D211" s="38" t="s">
        <v>32</v>
      </c>
      <c r="E211" s="38" t="s">
        <v>183</v>
      </c>
      <c r="F211" s="10">
        <v>200</v>
      </c>
      <c r="G211" s="21">
        <f>G212</f>
        <v>500</v>
      </c>
    </row>
    <row r="212" spans="1:7" ht="38.25">
      <c r="A212" s="61" t="s">
        <v>29</v>
      </c>
      <c r="B212" s="38" t="s">
        <v>67</v>
      </c>
      <c r="C212" s="38" t="s">
        <v>122</v>
      </c>
      <c r="D212" s="38" t="s">
        <v>32</v>
      </c>
      <c r="E212" s="38" t="s">
        <v>183</v>
      </c>
      <c r="F212" s="10">
        <v>240</v>
      </c>
      <c r="G212" s="21">
        <f>G213</f>
        <v>500</v>
      </c>
    </row>
    <row r="213" spans="1:7">
      <c r="A213" s="61" t="s">
        <v>30</v>
      </c>
      <c r="B213" s="38" t="s">
        <v>67</v>
      </c>
      <c r="C213" s="38" t="s">
        <v>122</v>
      </c>
      <c r="D213" s="38" t="s">
        <v>32</v>
      </c>
      <c r="E213" s="38" t="s">
        <v>183</v>
      </c>
      <c r="F213" s="10">
        <v>244</v>
      </c>
      <c r="G213" s="21">
        <f>399+93.96641+7.03359</f>
        <v>500</v>
      </c>
    </row>
    <row r="214" spans="1:7" hidden="1" outlineLevel="1">
      <c r="A214" s="37" t="s">
        <v>184</v>
      </c>
      <c r="B214" s="38" t="s">
        <v>67</v>
      </c>
      <c r="C214" s="38" t="s">
        <v>122</v>
      </c>
      <c r="D214" s="38" t="s">
        <v>32</v>
      </c>
      <c r="E214" s="38" t="s">
        <v>185</v>
      </c>
      <c r="F214" s="10"/>
      <c r="G214" s="35">
        <f>G215</f>
        <v>0</v>
      </c>
    </row>
    <row r="215" spans="1:7" ht="38.25" hidden="1" outlineLevel="1">
      <c r="A215" s="37" t="s">
        <v>26</v>
      </c>
      <c r="B215" s="38" t="s">
        <v>67</v>
      </c>
      <c r="C215" s="38" t="s">
        <v>122</v>
      </c>
      <c r="D215" s="38" t="s">
        <v>32</v>
      </c>
      <c r="E215" s="38" t="s">
        <v>185</v>
      </c>
      <c r="F215" s="10">
        <v>200</v>
      </c>
      <c r="G215" s="21">
        <f>G216</f>
        <v>0</v>
      </c>
    </row>
    <row r="216" spans="1:7" ht="38.25" hidden="1" outlineLevel="1">
      <c r="A216" s="61" t="s">
        <v>29</v>
      </c>
      <c r="B216" s="38" t="s">
        <v>67</v>
      </c>
      <c r="C216" s="38" t="s">
        <v>122</v>
      </c>
      <c r="D216" s="38" t="s">
        <v>32</v>
      </c>
      <c r="E216" s="38" t="s">
        <v>185</v>
      </c>
      <c r="F216" s="10">
        <v>240</v>
      </c>
      <c r="G216" s="21">
        <f>G217</f>
        <v>0</v>
      </c>
    </row>
    <row r="217" spans="1:7" hidden="1" outlineLevel="1">
      <c r="A217" s="61" t="s">
        <v>30</v>
      </c>
      <c r="B217" s="38" t="s">
        <v>67</v>
      </c>
      <c r="C217" s="38" t="s">
        <v>122</v>
      </c>
      <c r="D217" s="38" t="s">
        <v>32</v>
      </c>
      <c r="E217" s="38" t="s">
        <v>185</v>
      </c>
      <c r="F217" s="10">
        <v>244</v>
      </c>
      <c r="G217" s="21">
        <v>0</v>
      </c>
    </row>
    <row r="218" spans="1:7" ht="38.25" collapsed="1">
      <c r="A218" s="37" t="s">
        <v>186</v>
      </c>
      <c r="B218" s="38" t="s">
        <v>67</v>
      </c>
      <c r="C218" s="38" t="s">
        <v>122</v>
      </c>
      <c r="D218" s="38" t="s">
        <v>32</v>
      </c>
      <c r="E218" s="38" t="s">
        <v>187</v>
      </c>
      <c r="F218" s="10"/>
      <c r="G218" s="21">
        <f>G219+G223+G227</f>
        <v>135</v>
      </c>
    </row>
    <row r="219" spans="1:7" ht="38.25">
      <c r="A219" s="37" t="s">
        <v>188</v>
      </c>
      <c r="B219" s="38" t="s">
        <v>67</v>
      </c>
      <c r="C219" s="38" t="s">
        <v>122</v>
      </c>
      <c r="D219" s="38" t="s">
        <v>32</v>
      </c>
      <c r="E219" s="38" t="s">
        <v>189</v>
      </c>
      <c r="F219" s="10"/>
      <c r="G219" s="21">
        <f>G220</f>
        <v>70</v>
      </c>
    </row>
    <row r="220" spans="1:7" ht="38.25">
      <c r="A220" s="61" t="s">
        <v>26</v>
      </c>
      <c r="B220" s="38" t="s">
        <v>67</v>
      </c>
      <c r="C220" s="38" t="s">
        <v>122</v>
      </c>
      <c r="D220" s="38" t="s">
        <v>32</v>
      </c>
      <c r="E220" s="38" t="s">
        <v>189</v>
      </c>
      <c r="F220" s="10">
        <v>200</v>
      </c>
      <c r="G220" s="21">
        <f>G221</f>
        <v>70</v>
      </c>
    </row>
    <row r="221" spans="1:7" ht="40.5" customHeight="1">
      <c r="A221" s="61" t="s">
        <v>29</v>
      </c>
      <c r="B221" s="38" t="s">
        <v>67</v>
      </c>
      <c r="C221" s="38" t="s">
        <v>122</v>
      </c>
      <c r="D221" s="38" t="s">
        <v>32</v>
      </c>
      <c r="E221" s="38" t="s">
        <v>189</v>
      </c>
      <c r="F221" s="10">
        <v>240</v>
      </c>
      <c r="G221" s="21">
        <f>G222</f>
        <v>70</v>
      </c>
    </row>
    <row r="222" spans="1:7">
      <c r="A222" s="61" t="s">
        <v>30</v>
      </c>
      <c r="B222" s="38" t="s">
        <v>67</v>
      </c>
      <c r="C222" s="38" t="s">
        <v>122</v>
      </c>
      <c r="D222" s="38" t="s">
        <v>32</v>
      </c>
      <c r="E222" s="38" t="s">
        <v>189</v>
      </c>
      <c r="F222" s="10">
        <v>244</v>
      </c>
      <c r="G222" s="21">
        <v>70</v>
      </c>
    </row>
    <row r="223" spans="1:7" ht="51">
      <c r="A223" s="37" t="s">
        <v>190</v>
      </c>
      <c r="B223" s="38" t="s">
        <v>67</v>
      </c>
      <c r="C223" s="38" t="s">
        <v>122</v>
      </c>
      <c r="D223" s="38" t="s">
        <v>32</v>
      </c>
      <c r="E223" s="38" t="s">
        <v>191</v>
      </c>
      <c r="F223" s="10"/>
      <c r="G223" s="21">
        <f>G224</f>
        <v>50</v>
      </c>
    </row>
    <row r="224" spans="1:7" ht="38.25">
      <c r="A224" s="61" t="s">
        <v>26</v>
      </c>
      <c r="B224" s="38" t="s">
        <v>67</v>
      </c>
      <c r="C224" s="38" t="s">
        <v>122</v>
      </c>
      <c r="D224" s="38" t="s">
        <v>32</v>
      </c>
      <c r="E224" s="38" t="s">
        <v>191</v>
      </c>
      <c r="F224" s="10">
        <v>200</v>
      </c>
      <c r="G224" s="21">
        <f>G225</f>
        <v>50</v>
      </c>
    </row>
    <row r="225" spans="1:7" ht="45" customHeight="1">
      <c r="A225" s="61" t="s">
        <v>29</v>
      </c>
      <c r="B225" s="38" t="s">
        <v>67</v>
      </c>
      <c r="C225" s="38" t="s">
        <v>122</v>
      </c>
      <c r="D225" s="38" t="s">
        <v>32</v>
      </c>
      <c r="E225" s="38" t="s">
        <v>191</v>
      </c>
      <c r="F225" s="10">
        <v>240</v>
      </c>
      <c r="G225" s="21">
        <f>G226</f>
        <v>50</v>
      </c>
    </row>
    <row r="226" spans="1:7">
      <c r="A226" s="61" t="s">
        <v>30</v>
      </c>
      <c r="B226" s="38" t="s">
        <v>67</v>
      </c>
      <c r="C226" s="38" t="s">
        <v>122</v>
      </c>
      <c r="D226" s="38" t="s">
        <v>32</v>
      </c>
      <c r="E226" s="38" t="s">
        <v>191</v>
      </c>
      <c r="F226" s="10">
        <v>244</v>
      </c>
      <c r="G226" s="21">
        <v>50</v>
      </c>
    </row>
    <row r="227" spans="1:7" ht="51" customHeight="1">
      <c r="A227" s="37" t="s">
        <v>192</v>
      </c>
      <c r="B227" s="38" t="s">
        <v>67</v>
      </c>
      <c r="C227" s="38" t="s">
        <v>122</v>
      </c>
      <c r="D227" s="38" t="s">
        <v>32</v>
      </c>
      <c r="E227" s="38" t="s">
        <v>193</v>
      </c>
      <c r="F227" s="10"/>
      <c r="G227" s="21">
        <f>G228</f>
        <v>15</v>
      </c>
    </row>
    <row r="228" spans="1:7" ht="38.25">
      <c r="A228" s="61" t="s">
        <v>26</v>
      </c>
      <c r="B228" s="38" t="s">
        <v>67</v>
      </c>
      <c r="C228" s="38" t="s">
        <v>122</v>
      </c>
      <c r="D228" s="38" t="s">
        <v>32</v>
      </c>
      <c r="E228" s="38" t="s">
        <v>193</v>
      </c>
      <c r="F228" s="10">
        <v>200</v>
      </c>
      <c r="G228" s="21">
        <f>G229</f>
        <v>15</v>
      </c>
    </row>
    <row r="229" spans="1:7" ht="38.25">
      <c r="A229" s="61" t="s">
        <v>29</v>
      </c>
      <c r="B229" s="38" t="s">
        <v>67</v>
      </c>
      <c r="C229" s="38" t="s">
        <v>122</v>
      </c>
      <c r="D229" s="38" t="s">
        <v>32</v>
      </c>
      <c r="E229" s="38" t="s">
        <v>193</v>
      </c>
      <c r="F229" s="10">
        <v>240</v>
      </c>
      <c r="G229" s="21">
        <f>G230</f>
        <v>15</v>
      </c>
    </row>
    <row r="230" spans="1:7">
      <c r="A230" s="61" t="s">
        <v>30</v>
      </c>
      <c r="B230" s="38" t="s">
        <v>67</v>
      </c>
      <c r="C230" s="38" t="s">
        <v>122</v>
      </c>
      <c r="D230" s="38" t="s">
        <v>32</v>
      </c>
      <c r="E230" s="38" t="s">
        <v>193</v>
      </c>
      <c r="F230" s="10">
        <v>244</v>
      </c>
      <c r="G230" s="21">
        <v>15</v>
      </c>
    </row>
    <row r="231" spans="1:7" ht="38.25">
      <c r="A231" s="37" t="s">
        <v>194</v>
      </c>
      <c r="B231" s="38" t="s">
        <v>67</v>
      </c>
      <c r="C231" s="38" t="s">
        <v>122</v>
      </c>
      <c r="D231" s="38" t="s">
        <v>32</v>
      </c>
      <c r="E231" s="38" t="s">
        <v>195</v>
      </c>
      <c r="F231" s="32"/>
      <c r="G231" s="35">
        <f>G232+G236</f>
        <v>270</v>
      </c>
    </row>
    <row r="232" spans="1:7" ht="38.25">
      <c r="A232" s="63" t="s">
        <v>196</v>
      </c>
      <c r="B232" s="38" t="s">
        <v>67</v>
      </c>
      <c r="C232" s="38" t="s">
        <v>122</v>
      </c>
      <c r="D232" s="38" t="s">
        <v>32</v>
      </c>
      <c r="E232" s="38" t="s">
        <v>197</v>
      </c>
      <c r="F232" s="32"/>
      <c r="G232" s="35">
        <f>G233</f>
        <v>178.119</v>
      </c>
    </row>
    <row r="233" spans="1:7" ht="57.75" customHeight="1">
      <c r="A233" s="61" t="s">
        <v>26</v>
      </c>
      <c r="B233" s="38" t="s">
        <v>67</v>
      </c>
      <c r="C233" s="38" t="s">
        <v>122</v>
      </c>
      <c r="D233" s="38" t="s">
        <v>32</v>
      </c>
      <c r="E233" s="38" t="s">
        <v>197</v>
      </c>
      <c r="F233" s="32">
        <v>200</v>
      </c>
      <c r="G233" s="35">
        <f>G234</f>
        <v>178.119</v>
      </c>
    </row>
    <row r="234" spans="1:7" ht="25.5" customHeight="1">
      <c r="A234" s="61" t="s">
        <v>29</v>
      </c>
      <c r="B234" s="38" t="s">
        <v>67</v>
      </c>
      <c r="C234" s="38" t="s">
        <v>122</v>
      </c>
      <c r="D234" s="38" t="s">
        <v>32</v>
      </c>
      <c r="E234" s="38" t="s">
        <v>197</v>
      </c>
      <c r="F234" s="32">
        <v>240</v>
      </c>
      <c r="G234" s="35">
        <f>G235</f>
        <v>178.119</v>
      </c>
    </row>
    <row r="235" spans="1:7">
      <c r="A235" s="61" t="s">
        <v>30</v>
      </c>
      <c r="B235" s="38" t="s">
        <v>67</v>
      </c>
      <c r="C235" s="38" t="s">
        <v>122</v>
      </c>
      <c r="D235" s="38" t="s">
        <v>32</v>
      </c>
      <c r="E235" s="38" t="s">
        <v>197</v>
      </c>
      <c r="F235" s="32">
        <v>244</v>
      </c>
      <c r="G235" s="35">
        <f>178119/1000</f>
        <v>178.119</v>
      </c>
    </row>
    <row r="236" spans="1:7" ht="42" customHeight="1">
      <c r="A236" s="61" t="s">
        <v>198</v>
      </c>
      <c r="B236" s="38" t="s">
        <v>67</v>
      </c>
      <c r="C236" s="38" t="s">
        <v>122</v>
      </c>
      <c r="D236" s="38" t="s">
        <v>32</v>
      </c>
      <c r="E236" s="38" t="s">
        <v>199</v>
      </c>
      <c r="F236" s="32"/>
      <c r="G236" s="35">
        <f>G237</f>
        <v>91.881</v>
      </c>
    </row>
    <row r="237" spans="1:7" ht="55.5" customHeight="1">
      <c r="A237" s="61" t="s">
        <v>26</v>
      </c>
      <c r="B237" s="38" t="s">
        <v>67</v>
      </c>
      <c r="C237" s="38" t="s">
        <v>122</v>
      </c>
      <c r="D237" s="38" t="s">
        <v>32</v>
      </c>
      <c r="E237" s="38" t="s">
        <v>199</v>
      </c>
      <c r="F237" s="32">
        <v>200</v>
      </c>
      <c r="G237" s="35">
        <f>G238</f>
        <v>91.881</v>
      </c>
    </row>
    <row r="238" spans="1:7" ht="17.25" customHeight="1">
      <c r="A238" s="61" t="s">
        <v>29</v>
      </c>
      <c r="B238" s="38" t="s">
        <v>67</v>
      </c>
      <c r="C238" s="38" t="s">
        <v>122</v>
      </c>
      <c r="D238" s="38" t="s">
        <v>32</v>
      </c>
      <c r="E238" s="38" t="s">
        <v>199</v>
      </c>
      <c r="F238" s="32">
        <v>240</v>
      </c>
      <c r="G238" s="35">
        <f>G239</f>
        <v>91.881</v>
      </c>
    </row>
    <row r="239" spans="1:7" ht="28.5" customHeight="1">
      <c r="A239" s="61" t="s">
        <v>30</v>
      </c>
      <c r="B239" s="38" t="s">
        <v>67</v>
      </c>
      <c r="C239" s="38" t="s">
        <v>122</v>
      </c>
      <c r="D239" s="38" t="s">
        <v>32</v>
      </c>
      <c r="E239" s="38" t="s">
        <v>199</v>
      </c>
      <c r="F239" s="32">
        <v>244</v>
      </c>
      <c r="G239" s="35">
        <f>(29727+27027+35127)/1000</f>
        <v>91.881</v>
      </c>
    </row>
    <row r="240" spans="1:7" ht="76.5">
      <c r="A240" s="17" t="s">
        <v>200</v>
      </c>
      <c r="B240" s="18" t="s">
        <v>67</v>
      </c>
      <c r="C240" s="18" t="s">
        <v>122</v>
      </c>
      <c r="D240" s="18" t="s">
        <v>32</v>
      </c>
      <c r="E240" s="18" t="s">
        <v>201</v>
      </c>
      <c r="F240" s="10"/>
      <c r="G240" s="21">
        <f>G241</f>
        <v>11.89476</v>
      </c>
    </row>
    <row r="241" spans="1:7" ht="63.75">
      <c r="A241" s="37" t="s">
        <v>202</v>
      </c>
      <c r="B241" s="38" t="s">
        <v>67</v>
      </c>
      <c r="C241" s="38" t="s">
        <v>122</v>
      </c>
      <c r="D241" s="38" t="s">
        <v>32</v>
      </c>
      <c r="E241" s="38" t="s">
        <v>203</v>
      </c>
      <c r="F241" s="32"/>
      <c r="G241" s="35">
        <f>G242</f>
        <v>11.89476</v>
      </c>
    </row>
    <row r="242" spans="1:7" ht="38.25">
      <c r="A242" s="37" t="s">
        <v>204</v>
      </c>
      <c r="B242" s="38" t="s">
        <v>67</v>
      </c>
      <c r="C242" s="38" t="s">
        <v>122</v>
      </c>
      <c r="D242" s="38" t="s">
        <v>32</v>
      </c>
      <c r="E242" s="38" t="s">
        <v>205</v>
      </c>
      <c r="F242" s="32"/>
      <c r="G242" s="35">
        <f>G243</f>
        <v>11.89476</v>
      </c>
    </row>
    <row r="243" spans="1:7" ht="38.25">
      <c r="A243" s="61" t="s">
        <v>26</v>
      </c>
      <c r="B243" s="38" t="s">
        <v>67</v>
      </c>
      <c r="C243" s="38" t="s">
        <v>122</v>
      </c>
      <c r="D243" s="38" t="s">
        <v>32</v>
      </c>
      <c r="E243" s="38" t="s">
        <v>205</v>
      </c>
      <c r="F243" s="32">
        <v>200</v>
      </c>
      <c r="G243" s="35">
        <f>G244</f>
        <v>11.89476</v>
      </c>
    </row>
    <row r="244" spans="1:7" ht="38.25">
      <c r="A244" s="61" t="s">
        <v>29</v>
      </c>
      <c r="B244" s="38" t="s">
        <v>67</v>
      </c>
      <c r="C244" s="38" t="s">
        <v>122</v>
      </c>
      <c r="D244" s="38" t="s">
        <v>32</v>
      </c>
      <c r="E244" s="38" t="s">
        <v>205</v>
      </c>
      <c r="F244" s="32">
        <v>240</v>
      </c>
      <c r="G244" s="35">
        <f>G245</f>
        <v>11.89476</v>
      </c>
    </row>
    <row r="245" spans="1:7">
      <c r="A245" s="61" t="s">
        <v>30</v>
      </c>
      <c r="B245" s="38" t="s">
        <v>67</v>
      </c>
      <c r="C245" s="38" t="s">
        <v>122</v>
      </c>
      <c r="D245" s="38" t="s">
        <v>32</v>
      </c>
      <c r="E245" s="38" t="s">
        <v>205</v>
      </c>
      <c r="F245" s="32">
        <v>244</v>
      </c>
      <c r="G245" s="35">
        <f>15*0+11.89476</f>
        <v>11.89476</v>
      </c>
    </row>
    <row r="246" spans="1:7" ht="51">
      <c r="A246" s="60" t="s">
        <v>206</v>
      </c>
      <c r="B246" s="18" t="s">
        <v>67</v>
      </c>
      <c r="C246" s="18" t="s">
        <v>122</v>
      </c>
      <c r="D246" s="18" t="s">
        <v>32</v>
      </c>
      <c r="E246" s="18" t="s">
        <v>207</v>
      </c>
      <c r="F246" s="10"/>
      <c r="G246" s="35">
        <f>G247+G256</f>
        <v>1767.2430000000002</v>
      </c>
    </row>
    <row r="247" spans="1:7" ht="38.25">
      <c r="A247" s="60" t="s">
        <v>208</v>
      </c>
      <c r="B247" s="18" t="s">
        <v>67</v>
      </c>
      <c r="C247" s="18" t="s">
        <v>122</v>
      </c>
      <c r="D247" s="18" t="s">
        <v>32</v>
      </c>
      <c r="E247" s="18" t="s">
        <v>209</v>
      </c>
      <c r="F247" s="10"/>
      <c r="G247" s="35">
        <f>G248+G252</f>
        <v>1767.2430000000002</v>
      </c>
    </row>
    <row r="248" spans="1:7" ht="63.75">
      <c r="A248" s="60" t="s">
        <v>210</v>
      </c>
      <c r="B248" s="18" t="s">
        <v>67</v>
      </c>
      <c r="C248" s="18" t="s">
        <v>122</v>
      </c>
      <c r="D248" s="18" t="s">
        <v>32</v>
      </c>
      <c r="E248" s="18" t="s">
        <v>211</v>
      </c>
      <c r="F248" s="10"/>
      <c r="G248" s="21">
        <f>G249</f>
        <v>1678.88</v>
      </c>
    </row>
    <row r="249" spans="1:7" ht="38.25">
      <c r="A249" s="60" t="s">
        <v>26</v>
      </c>
      <c r="B249" s="18" t="s">
        <v>67</v>
      </c>
      <c r="C249" s="18" t="s">
        <v>122</v>
      </c>
      <c r="D249" s="18" t="s">
        <v>32</v>
      </c>
      <c r="E249" s="18" t="s">
        <v>211</v>
      </c>
      <c r="F249" s="10">
        <v>200</v>
      </c>
      <c r="G249" s="21">
        <f t="shared" ref="G249:G250" si="19">G250</f>
        <v>1678.88</v>
      </c>
    </row>
    <row r="250" spans="1:7" ht="38.25">
      <c r="A250" s="60" t="s">
        <v>29</v>
      </c>
      <c r="B250" s="18" t="s">
        <v>67</v>
      </c>
      <c r="C250" s="18" t="s">
        <v>122</v>
      </c>
      <c r="D250" s="18" t="s">
        <v>32</v>
      </c>
      <c r="E250" s="18" t="s">
        <v>211</v>
      </c>
      <c r="F250" s="10">
        <v>240</v>
      </c>
      <c r="G250" s="21">
        <f t="shared" si="19"/>
        <v>1678.88</v>
      </c>
    </row>
    <row r="251" spans="1:7">
      <c r="A251" s="60" t="s">
        <v>30</v>
      </c>
      <c r="B251" s="18" t="s">
        <v>67</v>
      </c>
      <c r="C251" s="18" t="s">
        <v>122</v>
      </c>
      <c r="D251" s="18" t="s">
        <v>32</v>
      </c>
      <c r="E251" s="18" t="s">
        <v>211</v>
      </c>
      <c r="F251" s="10">
        <v>244</v>
      </c>
      <c r="G251" s="21">
        <v>1678.88</v>
      </c>
    </row>
    <row r="252" spans="1:7" ht="51">
      <c r="A252" s="60" t="s">
        <v>212</v>
      </c>
      <c r="B252" s="18" t="s">
        <v>67</v>
      </c>
      <c r="C252" s="18" t="s">
        <v>122</v>
      </c>
      <c r="D252" s="18" t="s">
        <v>32</v>
      </c>
      <c r="E252" s="18" t="s">
        <v>211</v>
      </c>
      <c r="F252" s="10"/>
      <c r="G252" s="21">
        <f>G253</f>
        <v>88.363</v>
      </c>
    </row>
    <row r="253" spans="1:7" ht="38.25">
      <c r="A253" s="60" t="s">
        <v>26</v>
      </c>
      <c r="B253" s="18" t="s">
        <v>67</v>
      </c>
      <c r="C253" s="18" t="s">
        <v>122</v>
      </c>
      <c r="D253" s="18" t="s">
        <v>32</v>
      </c>
      <c r="E253" s="18" t="s">
        <v>211</v>
      </c>
      <c r="F253" s="10">
        <v>200</v>
      </c>
      <c r="G253" s="21">
        <f>G254</f>
        <v>88.363</v>
      </c>
    </row>
    <row r="254" spans="1:7" ht="38.25">
      <c r="A254" s="60" t="s">
        <v>29</v>
      </c>
      <c r="B254" s="18" t="s">
        <v>67</v>
      </c>
      <c r="C254" s="18" t="s">
        <v>122</v>
      </c>
      <c r="D254" s="18" t="s">
        <v>32</v>
      </c>
      <c r="E254" s="18" t="s">
        <v>211</v>
      </c>
      <c r="F254" s="10">
        <v>240</v>
      </c>
      <c r="G254" s="21">
        <f>G255</f>
        <v>88.363</v>
      </c>
    </row>
    <row r="255" spans="1:7">
      <c r="A255" s="60" t="s">
        <v>30</v>
      </c>
      <c r="B255" s="18" t="s">
        <v>67</v>
      </c>
      <c r="C255" s="18" t="s">
        <v>122</v>
      </c>
      <c r="D255" s="18" t="s">
        <v>32</v>
      </c>
      <c r="E255" s="18" t="s">
        <v>211</v>
      </c>
      <c r="F255" s="10">
        <v>244</v>
      </c>
      <c r="G255" s="35">
        <v>88.363</v>
      </c>
    </row>
    <row r="256" spans="1:7" ht="38.25" outlineLevel="1">
      <c r="A256" s="60" t="s">
        <v>213</v>
      </c>
      <c r="B256" s="18" t="s">
        <v>67</v>
      </c>
      <c r="C256" s="18" t="s">
        <v>122</v>
      </c>
      <c r="D256" s="18" t="s">
        <v>32</v>
      </c>
      <c r="E256" s="18" t="s">
        <v>214</v>
      </c>
      <c r="F256" s="10"/>
      <c r="G256" s="21">
        <f>G257</f>
        <v>0</v>
      </c>
    </row>
    <row r="257" spans="1:7" ht="38.25" outlineLevel="1">
      <c r="A257" s="60" t="s">
        <v>26</v>
      </c>
      <c r="B257" s="18" t="s">
        <v>67</v>
      </c>
      <c r="C257" s="18" t="s">
        <v>122</v>
      </c>
      <c r="D257" s="18" t="s">
        <v>32</v>
      </c>
      <c r="E257" s="18" t="s">
        <v>214</v>
      </c>
      <c r="F257" s="10">
        <v>200</v>
      </c>
      <c r="G257" s="21">
        <f>G258</f>
        <v>0</v>
      </c>
    </row>
    <row r="258" spans="1:7" ht="38.25" outlineLevel="1">
      <c r="A258" s="60" t="s">
        <v>29</v>
      </c>
      <c r="B258" s="18" t="s">
        <v>67</v>
      </c>
      <c r="C258" s="18" t="s">
        <v>122</v>
      </c>
      <c r="D258" s="18" t="s">
        <v>32</v>
      </c>
      <c r="E258" s="18" t="s">
        <v>214</v>
      </c>
      <c r="F258" s="10">
        <v>240</v>
      </c>
      <c r="G258" s="21">
        <f>G259</f>
        <v>0</v>
      </c>
    </row>
    <row r="259" spans="1:7" outlineLevel="1">
      <c r="A259" s="60" t="s">
        <v>30</v>
      </c>
      <c r="B259" s="18" t="s">
        <v>67</v>
      </c>
      <c r="C259" s="18" t="s">
        <v>122</v>
      </c>
      <c r="D259" s="18" t="s">
        <v>32</v>
      </c>
      <c r="E259" s="18" t="s">
        <v>214</v>
      </c>
      <c r="F259" s="10">
        <v>244</v>
      </c>
      <c r="G259" s="21">
        <v>0</v>
      </c>
    </row>
    <row r="260" spans="1:7">
      <c r="A260" s="64" t="s">
        <v>215</v>
      </c>
      <c r="B260" s="13" t="s">
        <v>67</v>
      </c>
      <c r="C260" s="14" t="s">
        <v>133</v>
      </c>
      <c r="D260" s="14" t="s">
        <v>13</v>
      </c>
      <c r="E260" s="14"/>
      <c r="F260" s="14"/>
      <c r="G260" s="15">
        <f>G261</f>
        <v>26298.86161</v>
      </c>
    </row>
    <row r="261" spans="1:7">
      <c r="A261" s="12" t="s">
        <v>216</v>
      </c>
      <c r="B261" s="13" t="s">
        <v>67</v>
      </c>
      <c r="C261" s="14" t="s">
        <v>133</v>
      </c>
      <c r="D261" s="16" t="s">
        <v>12</v>
      </c>
      <c r="E261" s="14"/>
      <c r="F261" s="14"/>
      <c r="G261" s="57">
        <f>G262</f>
        <v>26298.86161</v>
      </c>
    </row>
    <row r="262" spans="1:7" ht="41.25" customHeight="1">
      <c r="A262" s="17" t="s">
        <v>217</v>
      </c>
      <c r="B262" s="18" t="s">
        <v>67</v>
      </c>
      <c r="C262" s="18" t="s">
        <v>133</v>
      </c>
      <c r="D262" s="18" t="s">
        <v>12</v>
      </c>
      <c r="E262" s="18" t="s">
        <v>218</v>
      </c>
      <c r="F262" s="10"/>
      <c r="G262" s="35">
        <f>G263+G286+G292+G298</f>
        <v>26298.86161</v>
      </c>
    </row>
    <row r="263" spans="1:7" ht="38.25">
      <c r="A263" s="17" t="s">
        <v>219</v>
      </c>
      <c r="B263" s="18" t="s">
        <v>67</v>
      </c>
      <c r="C263" s="18" t="s">
        <v>133</v>
      </c>
      <c r="D263" s="18" t="s">
        <v>12</v>
      </c>
      <c r="E263" s="18" t="s">
        <v>220</v>
      </c>
      <c r="F263" s="10"/>
      <c r="G263" s="35">
        <f>G264+G281</f>
        <v>25157.514319999998</v>
      </c>
    </row>
    <row r="264" spans="1:7" ht="25.5">
      <c r="A264" s="17" t="s">
        <v>221</v>
      </c>
      <c r="B264" s="18" t="s">
        <v>67</v>
      </c>
      <c r="C264" s="18" t="s">
        <v>133</v>
      </c>
      <c r="D264" s="18" t="s">
        <v>12</v>
      </c>
      <c r="E264" s="18" t="s">
        <v>222</v>
      </c>
      <c r="F264" s="10"/>
      <c r="G264" s="35">
        <f>G265+G269+G273+G277</f>
        <v>24929.597759999997</v>
      </c>
    </row>
    <row r="265" spans="1:7" ht="38.25">
      <c r="A265" s="65" t="s">
        <v>223</v>
      </c>
      <c r="B265" s="18" t="s">
        <v>67</v>
      </c>
      <c r="C265" s="18" t="s">
        <v>133</v>
      </c>
      <c r="D265" s="18" t="s">
        <v>12</v>
      </c>
      <c r="E265" s="18" t="s">
        <v>224</v>
      </c>
      <c r="F265" s="10"/>
      <c r="G265" s="21">
        <f t="shared" ref="G265:G266" si="20">G266</f>
        <v>4677.5072</v>
      </c>
    </row>
    <row r="266" spans="1:7" ht="38.25">
      <c r="A266" s="65" t="s">
        <v>225</v>
      </c>
      <c r="B266" s="18" t="s">
        <v>67</v>
      </c>
      <c r="C266" s="18" t="s">
        <v>133</v>
      </c>
      <c r="D266" s="18" t="s">
        <v>12</v>
      </c>
      <c r="E266" s="18" t="s">
        <v>224</v>
      </c>
      <c r="F266" s="10">
        <v>600</v>
      </c>
      <c r="G266" s="21">
        <f t="shared" si="20"/>
        <v>4677.5072</v>
      </c>
    </row>
    <row r="267" spans="1:7">
      <c r="A267" s="65" t="s">
        <v>226</v>
      </c>
      <c r="B267" s="18" t="s">
        <v>67</v>
      </c>
      <c r="C267" s="18" t="s">
        <v>133</v>
      </c>
      <c r="D267" s="18" t="s">
        <v>12</v>
      </c>
      <c r="E267" s="18" t="s">
        <v>224</v>
      </c>
      <c r="F267" s="10">
        <v>610</v>
      </c>
      <c r="G267" s="21">
        <f>G268</f>
        <v>4677.5072</v>
      </c>
    </row>
    <row r="268" spans="1:7" ht="63.75">
      <c r="A268" s="66" t="s">
        <v>227</v>
      </c>
      <c r="B268" s="38" t="s">
        <v>67</v>
      </c>
      <c r="C268" s="38" t="s">
        <v>133</v>
      </c>
      <c r="D268" s="38" t="s">
        <v>12</v>
      </c>
      <c r="E268" s="38" t="s">
        <v>224</v>
      </c>
      <c r="F268" s="32">
        <v>611</v>
      </c>
      <c r="G268" s="35">
        <f>(4753.214-462)+9.46+(462-227.91656)+12.74976+100+30</f>
        <v>4677.5072</v>
      </c>
    </row>
    <row r="269" spans="1:7" ht="63.75">
      <c r="A269" s="60" t="s">
        <v>228</v>
      </c>
      <c r="B269" s="18" t="s">
        <v>67</v>
      </c>
      <c r="C269" s="18" t="s">
        <v>133</v>
      </c>
      <c r="D269" s="18" t="s">
        <v>12</v>
      </c>
      <c r="E269" s="18" t="s">
        <v>229</v>
      </c>
      <c r="F269" s="18"/>
      <c r="G269" s="21">
        <f>G270</f>
        <v>9727.4</v>
      </c>
    </row>
    <row r="270" spans="1:7" ht="38.25">
      <c r="A270" s="65" t="s">
        <v>225</v>
      </c>
      <c r="B270" s="18" t="s">
        <v>67</v>
      </c>
      <c r="C270" s="18" t="s">
        <v>133</v>
      </c>
      <c r="D270" s="18" t="s">
        <v>12</v>
      </c>
      <c r="E270" s="18" t="s">
        <v>229</v>
      </c>
      <c r="F270" s="10">
        <v>600</v>
      </c>
      <c r="G270" s="21">
        <f>G271</f>
        <v>9727.4</v>
      </c>
    </row>
    <row r="271" spans="1:7">
      <c r="A271" s="65" t="s">
        <v>226</v>
      </c>
      <c r="B271" s="18" t="s">
        <v>67</v>
      </c>
      <c r="C271" s="18" t="s">
        <v>133</v>
      </c>
      <c r="D271" s="18" t="s">
        <v>12</v>
      </c>
      <c r="E271" s="18" t="s">
        <v>229</v>
      </c>
      <c r="F271" s="10">
        <v>610</v>
      </c>
      <c r="G271" s="21">
        <f>G272</f>
        <v>9727.4</v>
      </c>
    </row>
    <row r="272" spans="1:7" ht="63.75">
      <c r="A272" s="65" t="s">
        <v>227</v>
      </c>
      <c r="B272" s="18" t="s">
        <v>67</v>
      </c>
      <c r="C272" s="18" t="s">
        <v>133</v>
      </c>
      <c r="D272" s="18" t="s">
        <v>12</v>
      </c>
      <c r="E272" s="18" t="s">
        <v>229</v>
      </c>
      <c r="F272" s="10">
        <v>611</v>
      </c>
      <c r="G272" s="35">
        <f>5666.8+1560.6+2500</f>
        <v>9727.4</v>
      </c>
    </row>
    <row r="273" spans="1:7" ht="63.75">
      <c r="A273" s="60" t="s">
        <v>230</v>
      </c>
      <c r="B273" s="18" t="s">
        <v>67</v>
      </c>
      <c r="C273" s="18" t="s">
        <v>133</v>
      </c>
      <c r="D273" s="18" t="s">
        <v>12</v>
      </c>
      <c r="E273" s="18" t="s">
        <v>231</v>
      </c>
      <c r="F273" s="10"/>
      <c r="G273" s="21">
        <f t="shared" ref="G273:G275" si="21">G274</f>
        <v>512</v>
      </c>
    </row>
    <row r="274" spans="1:7" ht="38.25">
      <c r="A274" s="65" t="s">
        <v>225</v>
      </c>
      <c r="B274" s="18" t="s">
        <v>67</v>
      </c>
      <c r="C274" s="18" t="s">
        <v>133</v>
      </c>
      <c r="D274" s="18" t="s">
        <v>12</v>
      </c>
      <c r="E274" s="18" t="s">
        <v>231</v>
      </c>
      <c r="F274" s="10">
        <v>600</v>
      </c>
      <c r="G274" s="21">
        <f t="shared" si="21"/>
        <v>512</v>
      </c>
    </row>
    <row r="275" spans="1:7">
      <c r="A275" s="65" t="s">
        <v>226</v>
      </c>
      <c r="B275" s="18" t="s">
        <v>67</v>
      </c>
      <c r="C275" s="18" t="s">
        <v>133</v>
      </c>
      <c r="D275" s="18" t="s">
        <v>12</v>
      </c>
      <c r="E275" s="18" t="s">
        <v>231</v>
      </c>
      <c r="F275" s="10">
        <v>610</v>
      </c>
      <c r="G275" s="21">
        <f t="shared" si="21"/>
        <v>512</v>
      </c>
    </row>
    <row r="276" spans="1:7" ht="63.75">
      <c r="A276" s="65" t="s">
        <v>227</v>
      </c>
      <c r="B276" s="18" t="s">
        <v>67</v>
      </c>
      <c r="C276" s="18" t="s">
        <v>133</v>
      </c>
      <c r="D276" s="18" t="s">
        <v>12</v>
      </c>
      <c r="E276" s="18" t="s">
        <v>231</v>
      </c>
      <c r="F276" s="10">
        <v>611</v>
      </c>
      <c r="G276" s="35">
        <f>ROUND(G272*100/95-G272,0)</f>
        <v>512</v>
      </c>
    </row>
    <row r="277" spans="1:7" ht="63.75">
      <c r="A277" s="17" t="s">
        <v>232</v>
      </c>
      <c r="B277" s="18" t="s">
        <v>67</v>
      </c>
      <c r="C277" s="18" t="s">
        <v>133</v>
      </c>
      <c r="D277" s="18" t="s">
        <v>12</v>
      </c>
      <c r="E277" s="18" t="s">
        <v>233</v>
      </c>
      <c r="F277" s="10"/>
      <c r="G277" s="35">
        <f t="shared" ref="G277:G278" si="22">G278</f>
        <v>10012.690559999997</v>
      </c>
    </row>
    <row r="278" spans="1:7" ht="38.25">
      <c r="A278" s="65" t="s">
        <v>225</v>
      </c>
      <c r="B278" s="18" t="s">
        <v>67</v>
      </c>
      <c r="C278" s="18" t="s">
        <v>133</v>
      </c>
      <c r="D278" s="18" t="s">
        <v>12</v>
      </c>
      <c r="E278" s="18" t="s">
        <v>233</v>
      </c>
      <c r="F278" s="10">
        <v>600</v>
      </c>
      <c r="G278" s="35">
        <f t="shared" si="22"/>
        <v>10012.690559999997</v>
      </c>
    </row>
    <row r="279" spans="1:7">
      <c r="A279" s="65" t="s">
        <v>226</v>
      </c>
      <c r="B279" s="18" t="s">
        <v>67</v>
      </c>
      <c r="C279" s="18" t="s">
        <v>133</v>
      </c>
      <c r="D279" s="18" t="s">
        <v>12</v>
      </c>
      <c r="E279" s="18" t="s">
        <v>233</v>
      </c>
      <c r="F279" s="10">
        <v>610</v>
      </c>
      <c r="G279" s="35">
        <f>G280</f>
        <v>10012.690559999997</v>
      </c>
    </row>
    <row r="280" spans="1:7" ht="51" customHeight="1">
      <c r="A280" s="66" t="s">
        <v>227</v>
      </c>
      <c r="B280" s="38" t="s">
        <v>67</v>
      </c>
      <c r="C280" s="38" t="s">
        <v>133</v>
      </c>
      <c r="D280" s="38" t="s">
        <v>12</v>
      </c>
      <c r="E280" s="38" t="s">
        <v>233</v>
      </c>
      <c r="F280" s="32">
        <v>611</v>
      </c>
      <c r="G280" s="35">
        <f>9998.336+238.96638*0+31.53596+346.05329-140-193.20311-0.03158-30</f>
        <v>10012.690559999997</v>
      </c>
    </row>
    <row r="281" spans="1:7" ht="76.5">
      <c r="A281" s="66" t="s">
        <v>234</v>
      </c>
      <c r="B281" s="38" t="s">
        <v>67</v>
      </c>
      <c r="C281" s="38" t="s">
        <v>133</v>
      </c>
      <c r="D281" s="38" t="s">
        <v>12</v>
      </c>
      <c r="E281" s="38" t="s">
        <v>235</v>
      </c>
      <c r="F281" s="32"/>
      <c r="G281" s="35">
        <f t="shared" ref="G281:G283" si="23">G282</f>
        <v>227.91656</v>
      </c>
    </row>
    <row r="282" spans="1:7" ht="63.75">
      <c r="A282" s="66" t="s">
        <v>236</v>
      </c>
      <c r="B282" s="38" t="s">
        <v>67</v>
      </c>
      <c r="C282" s="38" t="s">
        <v>133</v>
      </c>
      <c r="D282" s="38" t="s">
        <v>12</v>
      </c>
      <c r="E282" s="38" t="s">
        <v>237</v>
      </c>
      <c r="F282" s="32"/>
      <c r="G282" s="35">
        <f t="shared" si="23"/>
        <v>227.91656</v>
      </c>
    </row>
    <row r="283" spans="1:7" ht="38.25">
      <c r="A283" s="66" t="s">
        <v>225</v>
      </c>
      <c r="B283" s="38" t="s">
        <v>67</v>
      </c>
      <c r="C283" s="38" t="s">
        <v>133</v>
      </c>
      <c r="D283" s="38" t="s">
        <v>12</v>
      </c>
      <c r="E283" s="38" t="s">
        <v>237</v>
      </c>
      <c r="F283" s="32">
        <v>600</v>
      </c>
      <c r="G283" s="35">
        <f t="shared" si="23"/>
        <v>227.91656</v>
      </c>
    </row>
    <row r="284" spans="1:7">
      <c r="A284" s="66" t="s">
        <v>226</v>
      </c>
      <c r="B284" s="38" t="s">
        <v>67</v>
      </c>
      <c r="C284" s="38" t="s">
        <v>133</v>
      </c>
      <c r="D284" s="38" t="s">
        <v>12</v>
      </c>
      <c r="E284" s="38" t="s">
        <v>237</v>
      </c>
      <c r="F284" s="32">
        <v>610</v>
      </c>
      <c r="G284" s="35">
        <f>G285</f>
        <v>227.91656</v>
      </c>
    </row>
    <row r="285" spans="1:7" ht="27" customHeight="1">
      <c r="A285" s="66" t="s">
        <v>238</v>
      </c>
      <c r="B285" s="38" t="s">
        <v>67</v>
      </c>
      <c r="C285" s="38" t="s">
        <v>133</v>
      </c>
      <c r="D285" s="38" t="s">
        <v>12</v>
      </c>
      <c r="E285" s="38" t="s">
        <v>237</v>
      </c>
      <c r="F285" s="32">
        <v>612</v>
      </c>
      <c r="G285" s="35">
        <f>462*0+227.91656</f>
        <v>227.91656</v>
      </c>
    </row>
    <row r="286" spans="1:7" ht="51">
      <c r="A286" s="17" t="s">
        <v>239</v>
      </c>
      <c r="B286" s="18" t="s">
        <v>67</v>
      </c>
      <c r="C286" s="18" t="s">
        <v>133</v>
      </c>
      <c r="D286" s="18" t="s">
        <v>12</v>
      </c>
      <c r="E286" s="18" t="s">
        <v>240</v>
      </c>
      <c r="F286" s="10"/>
      <c r="G286" s="35">
        <f>G287</f>
        <v>282.89999999999998</v>
      </c>
    </row>
    <row r="287" spans="1:7" ht="38.25">
      <c r="A287" s="65" t="s">
        <v>241</v>
      </c>
      <c r="B287" s="18" t="s">
        <v>67</v>
      </c>
      <c r="C287" s="18" t="s">
        <v>133</v>
      </c>
      <c r="D287" s="18" t="s">
        <v>12</v>
      </c>
      <c r="E287" s="18" t="s">
        <v>242</v>
      </c>
      <c r="F287" s="10"/>
      <c r="G287" s="21">
        <f>G288</f>
        <v>282.89999999999998</v>
      </c>
    </row>
    <row r="288" spans="1:7" ht="25.5">
      <c r="A288" s="66" t="s">
        <v>243</v>
      </c>
      <c r="B288" s="18" t="s">
        <v>67</v>
      </c>
      <c r="C288" s="18" t="s">
        <v>133</v>
      </c>
      <c r="D288" s="18" t="s">
        <v>12</v>
      </c>
      <c r="E288" s="18" t="s">
        <v>244</v>
      </c>
      <c r="F288" s="10"/>
      <c r="G288" s="21">
        <f>G289</f>
        <v>282.89999999999998</v>
      </c>
    </row>
    <row r="289" spans="1:7" ht="38.25">
      <c r="A289" s="65" t="s">
        <v>225</v>
      </c>
      <c r="B289" s="18" t="s">
        <v>67</v>
      </c>
      <c r="C289" s="18" t="s">
        <v>133</v>
      </c>
      <c r="D289" s="18" t="s">
        <v>12</v>
      </c>
      <c r="E289" s="18" t="s">
        <v>244</v>
      </c>
      <c r="F289" s="10">
        <v>600</v>
      </c>
      <c r="G289" s="21">
        <f>G290</f>
        <v>282.89999999999998</v>
      </c>
    </row>
    <row r="290" spans="1:7">
      <c r="A290" s="17" t="s">
        <v>226</v>
      </c>
      <c r="B290" s="18" t="s">
        <v>67</v>
      </c>
      <c r="C290" s="18" t="s">
        <v>133</v>
      </c>
      <c r="D290" s="18" t="s">
        <v>12</v>
      </c>
      <c r="E290" s="18" t="s">
        <v>244</v>
      </c>
      <c r="F290" s="10">
        <v>610</v>
      </c>
      <c r="G290" s="21">
        <f>G291</f>
        <v>282.89999999999998</v>
      </c>
    </row>
    <row r="291" spans="1:7" ht="25.5">
      <c r="A291" s="65" t="s">
        <v>238</v>
      </c>
      <c r="B291" s="18" t="s">
        <v>67</v>
      </c>
      <c r="C291" s="18" t="s">
        <v>133</v>
      </c>
      <c r="D291" s="18" t="s">
        <v>12</v>
      </c>
      <c r="E291" s="18" t="s">
        <v>244</v>
      </c>
      <c r="F291" s="10">
        <v>612</v>
      </c>
      <c r="G291" s="21">
        <v>282.89999999999998</v>
      </c>
    </row>
    <row r="292" spans="1:7" ht="38.25">
      <c r="A292" s="17" t="s">
        <v>245</v>
      </c>
      <c r="B292" s="18" t="s">
        <v>67</v>
      </c>
      <c r="C292" s="18" t="s">
        <v>133</v>
      </c>
      <c r="D292" s="18" t="s">
        <v>12</v>
      </c>
      <c r="E292" s="18" t="s">
        <v>246</v>
      </c>
      <c r="F292" s="10"/>
      <c r="G292" s="21">
        <f>G293</f>
        <v>93.100239999999999</v>
      </c>
    </row>
    <row r="293" spans="1:7" ht="51">
      <c r="A293" s="65" t="s">
        <v>247</v>
      </c>
      <c r="B293" s="18" t="s">
        <v>67</v>
      </c>
      <c r="C293" s="18" t="s">
        <v>133</v>
      </c>
      <c r="D293" s="18" t="s">
        <v>12</v>
      </c>
      <c r="E293" s="18" t="s">
        <v>248</v>
      </c>
      <c r="F293" s="10"/>
      <c r="G293" s="21">
        <f>G294</f>
        <v>93.100239999999999</v>
      </c>
    </row>
    <row r="294" spans="1:7" ht="38.25">
      <c r="A294" s="66" t="s">
        <v>249</v>
      </c>
      <c r="B294" s="18" t="s">
        <v>67</v>
      </c>
      <c r="C294" s="18" t="s">
        <v>133</v>
      </c>
      <c r="D294" s="18" t="s">
        <v>12</v>
      </c>
      <c r="E294" s="18" t="s">
        <v>250</v>
      </c>
      <c r="F294" s="10"/>
      <c r="G294" s="21">
        <f>G295</f>
        <v>93.100239999999999</v>
      </c>
    </row>
    <row r="295" spans="1:7" ht="38.25">
      <c r="A295" s="65" t="s">
        <v>225</v>
      </c>
      <c r="B295" s="18" t="s">
        <v>67</v>
      </c>
      <c r="C295" s="18" t="s">
        <v>133</v>
      </c>
      <c r="D295" s="18" t="s">
        <v>12</v>
      </c>
      <c r="E295" s="18" t="s">
        <v>250</v>
      </c>
      <c r="F295" s="10">
        <v>600</v>
      </c>
      <c r="G295" s="21">
        <f>G296</f>
        <v>93.100239999999999</v>
      </c>
    </row>
    <row r="296" spans="1:7">
      <c r="A296" s="17" t="s">
        <v>226</v>
      </c>
      <c r="B296" s="18" t="s">
        <v>67</v>
      </c>
      <c r="C296" s="18" t="s">
        <v>133</v>
      </c>
      <c r="D296" s="18" t="s">
        <v>12</v>
      </c>
      <c r="E296" s="18" t="s">
        <v>250</v>
      </c>
      <c r="F296" s="10">
        <v>610</v>
      </c>
      <c r="G296" s="21">
        <f>G297</f>
        <v>93.100239999999999</v>
      </c>
    </row>
    <row r="297" spans="1:7" ht="25.5">
      <c r="A297" s="65" t="s">
        <v>238</v>
      </c>
      <c r="B297" s="18" t="s">
        <v>67</v>
      </c>
      <c r="C297" s="18" t="s">
        <v>133</v>
      </c>
      <c r="D297" s="18" t="s">
        <v>12</v>
      </c>
      <c r="E297" s="18" t="s">
        <v>250</v>
      </c>
      <c r="F297" s="10">
        <v>612</v>
      </c>
      <c r="G297" s="35">
        <f>105.85-12.74976</f>
        <v>93.100239999999999</v>
      </c>
    </row>
    <row r="298" spans="1:7" ht="38.25">
      <c r="A298" s="17" t="s">
        <v>251</v>
      </c>
      <c r="B298" s="18" t="s">
        <v>67</v>
      </c>
      <c r="C298" s="18" t="s">
        <v>133</v>
      </c>
      <c r="D298" s="18" t="s">
        <v>12</v>
      </c>
      <c r="E298" s="18" t="s">
        <v>252</v>
      </c>
      <c r="F298" s="10"/>
      <c r="G298" s="21">
        <f>G299+G304+G313+G322</f>
        <v>765.34704999999997</v>
      </c>
    </row>
    <row r="299" spans="1:7" ht="51">
      <c r="A299" s="65" t="s">
        <v>253</v>
      </c>
      <c r="B299" s="18" t="s">
        <v>67</v>
      </c>
      <c r="C299" s="18" t="s">
        <v>133</v>
      </c>
      <c r="D299" s="18" t="s">
        <v>12</v>
      </c>
      <c r="E299" s="18" t="s">
        <v>254</v>
      </c>
      <c r="F299" s="10"/>
      <c r="G299" s="21">
        <f>G300</f>
        <v>0</v>
      </c>
    </row>
    <row r="300" spans="1:7" ht="38.25">
      <c r="A300" s="66" t="s">
        <v>255</v>
      </c>
      <c r="B300" s="18" t="s">
        <v>67</v>
      </c>
      <c r="C300" s="18" t="s">
        <v>133</v>
      </c>
      <c r="D300" s="18" t="s">
        <v>12</v>
      </c>
      <c r="E300" s="18" t="s">
        <v>256</v>
      </c>
      <c r="F300" s="10"/>
      <c r="G300" s="21">
        <f>G301</f>
        <v>0</v>
      </c>
    </row>
    <row r="301" spans="1:7" ht="38.25">
      <c r="A301" s="65" t="s">
        <v>225</v>
      </c>
      <c r="B301" s="18" t="s">
        <v>67</v>
      </c>
      <c r="C301" s="18" t="s">
        <v>133</v>
      </c>
      <c r="D301" s="18" t="s">
        <v>12</v>
      </c>
      <c r="E301" s="18" t="s">
        <v>256</v>
      </c>
      <c r="F301" s="10">
        <v>600</v>
      </c>
      <c r="G301" s="21">
        <f>G302</f>
        <v>0</v>
      </c>
    </row>
    <row r="302" spans="1:7">
      <c r="A302" s="17" t="s">
        <v>226</v>
      </c>
      <c r="B302" s="18" t="s">
        <v>67</v>
      </c>
      <c r="C302" s="18" t="s">
        <v>133</v>
      </c>
      <c r="D302" s="18" t="s">
        <v>12</v>
      </c>
      <c r="E302" s="18" t="s">
        <v>256</v>
      </c>
      <c r="F302" s="10">
        <v>610</v>
      </c>
      <c r="G302" s="21">
        <f>G303</f>
        <v>0</v>
      </c>
    </row>
    <row r="303" spans="1:7" ht="25.5">
      <c r="A303" s="65" t="s">
        <v>238</v>
      </c>
      <c r="B303" s="18" t="s">
        <v>67</v>
      </c>
      <c r="C303" s="18" t="s">
        <v>133</v>
      </c>
      <c r="D303" s="18" t="s">
        <v>12</v>
      </c>
      <c r="E303" s="18" t="s">
        <v>256</v>
      </c>
      <c r="F303" s="10">
        <v>612</v>
      </c>
      <c r="G303" s="35">
        <v>0</v>
      </c>
    </row>
    <row r="304" spans="1:7" ht="25.5">
      <c r="A304" s="66" t="s">
        <v>257</v>
      </c>
      <c r="B304" s="38" t="s">
        <v>67</v>
      </c>
      <c r="C304" s="38" t="s">
        <v>133</v>
      </c>
      <c r="D304" s="38" t="s">
        <v>12</v>
      </c>
      <c r="E304" s="38" t="s">
        <v>258</v>
      </c>
      <c r="F304" s="32"/>
      <c r="G304" s="35">
        <f>G305+G309</f>
        <v>616.34704999999997</v>
      </c>
    </row>
    <row r="305" spans="1:7" ht="48" customHeight="1">
      <c r="A305" s="67" t="s">
        <v>259</v>
      </c>
      <c r="B305" s="38" t="s">
        <v>67</v>
      </c>
      <c r="C305" s="38" t="s">
        <v>133</v>
      </c>
      <c r="D305" s="38" t="s">
        <v>12</v>
      </c>
      <c r="E305" s="38" t="s">
        <v>260</v>
      </c>
      <c r="F305" s="32"/>
      <c r="G305" s="35">
        <f>G306</f>
        <v>585.34704999999997</v>
      </c>
    </row>
    <row r="306" spans="1:7" ht="57.75" customHeight="1">
      <c r="A306" s="66" t="s">
        <v>225</v>
      </c>
      <c r="B306" s="38" t="s">
        <v>67</v>
      </c>
      <c r="C306" s="38" t="s">
        <v>133</v>
      </c>
      <c r="D306" s="38" t="s">
        <v>12</v>
      </c>
      <c r="E306" s="38" t="s">
        <v>260</v>
      </c>
      <c r="F306" s="32">
        <v>600</v>
      </c>
      <c r="G306" s="35">
        <f>G307</f>
        <v>585.34704999999997</v>
      </c>
    </row>
    <row r="307" spans="1:7" ht="25.5" customHeight="1">
      <c r="A307" s="37" t="s">
        <v>226</v>
      </c>
      <c r="B307" s="38" t="s">
        <v>67</v>
      </c>
      <c r="C307" s="38" t="s">
        <v>133</v>
      </c>
      <c r="D307" s="38" t="s">
        <v>12</v>
      </c>
      <c r="E307" s="38" t="s">
        <v>260</v>
      </c>
      <c r="F307" s="32">
        <v>610</v>
      </c>
      <c r="G307" s="35">
        <f>G308</f>
        <v>585.34704999999997</v>
      </c>
    </row>
    <row r="308" spans="1:7" ht="25.5">
      <c r="A308" s="66" t="s">
        <v>238</v>
      </c>
      <c r="B308" s="38" t="s">
        <v>67</v>
      </c>
      <c r="C308" s="38" t="s">
        <v>133</v>
      </c>
      <c r="D308" s="38" t="s">
        <v>12</v>
      </c>
      <c r="E308" s="38" t="s">
        <v>260</v>
      </c>
      <c r="F308" s="32">
        <v>612</v>
      </c>
      <c r="G308" s="35">
        <v>585.34704999999997</v>
      </c>
    </row>
    <row r="309" spans="1:7" ht="51">
      <c r="A309" s="61" t="s">
        <v>261</v>
      </c>
      <c r="B309" s="38" t="s">
        <v>67</v>
      </c>
      <c r="C309" s="38" t="s">
        <v>133</v>
      </c>
      <c r="D309" s="38" t="s">
        <v>12</v>
      </c>
      <c r="E309" s="38" t="s">
        <v>260</v>
      </c>
      <c r="F309" s="32"/>
      <c r="G309" s="35">
        <f>G310</f>
        <v>31</v>
      </c>
    </row>
    <row r="310" spans="1:7" ht="55.5" customHeight="1">
      <c r="A310" s="66" t="s">
        <v>225</v>
      </c>
      <c r="B310" s="38" t="s">
        <v>67</v>
      </c>
      <c r="C310" s="38" t="s">
        <v>133</v>
      </c>
      <c r="D310" s="38" t="s">
        <v>12</v>
      </c>
      <c r="E310" s="38" t="s">
        <v>260</v>
      </c>
      <c r="F310" s="32">
        <v>600</v>
      </c>
      <c r="G310" s="35">
        <f>G311</f>
        <v>31</v>
      </c>
    </row>
    <row r="311" spans="1:7" ht="17.25" customHeight="1">
      <c r="A311" s="37" t="s">
        <v>226</v>
      </c>
      <c r="B311" s="38" t="s">
        <v>67</v>
      </c>
      <c r="C311" s="38" t="s">
        <v>133</v>
      </c>
      <c r="D311" s="38" t="s">
        <v>12</v>
      </c>
      <c r="E311" s="38" t="s">
        <v>260</v>
      </c>
      <c r="F311" s="32">
        <v>610</v>
      </c>
      <c r="G311" s="35">
        <f>G312</f>
        <v>31</v>
      </c>
    </row>
    <row r="312" spans="1:7" ht="28.5" customHeight="1">
      <c r="A312" s="66" t="s">
        <v>238</v>
      </c>
      <c r="B312" s="38" t="s">
        <v>67</v>
      </c>
      <c r="C312" s="38" t="s">
        <v>133</v>
      </c>
      <c r="D312" s="38" t="s">
        <v>12</v>
      </c>
      <c r="E312" s="38" t="s">
        <v>260</v>
      </c>
      <c r="F312" s="32">
        <v>612</v>
      </c>
      <c r="G312" s="35">
        <f>ROUND(G308*100/95-G308,3)*0+31</f>
        <v>31</v>
      </c>
    </row>
    <row r="313" spans="1:7" ht="38.25">
      <c r="A313" s="66" t="s">
        <v>262</v>
      </c>
      <c r="B313" s="38" t="s">
        <v>67</v>
      </c>
      <c r="C313" s="38" t="s">
        <v>133</v>
      </c>
      <c r="D313" s="38" t="s">
        <v>12</v>
      </c>
      <c r="E313" s="38" t="s">
        <v>263</v>
      </c>
      <c r="F313" s="32"/>
      <c r="G313" s="35">
        <f>G314+G318</f>
        <v>99</v>
      </c>
    </row>
    <row r="314" spans="1:7" ht="38.25">
      <c r="A314" s="67" t="s">
        <v>196</v>
      </c>
      <c r="B314" s="38" t="s">
        <v>67</v>
      </c>
      <c r="C314" s="38" t="s">
        <v>133</v>
      </c>
      <c r="D314" s="38" t="s">
        <v>12</v>
      </c>
      <c r="E314" s="38" t="s">
        <v>264</v>
      </c>
      <c r="F314" s="32"/>
      <c r="G314" s="35">
        <f>G315</f>
        <v>68.280299999999997</v>
      </c>
    </row>
    <row r="315" spans="1:7" ht="57.75" customHeight="1">
      <c r="A315" s="66" t="s">
        <v>225</v>
      </c>
      <c r="B315" s="38" t="s">
        <v>67</v>
      </c>
      <c r="C315" s="38" t="s">
        <v>133</v>
      </c>
      <c r="D315" s="38" t="s">
        <v>12</v>
      </c>
      <c r="E315" s="38" t="s">
        <v>264</v>
      </c>
      <c r="F315" s="32">
        <v>600</v>
      </c>
      <c r="G315" s="35">
        <f>G316</f>
        <v>68.280299999999997</v>
      </c>
    </row>
    <row r="316" spans="1:7" ht="25.5" customHeight="1">
      <c r="A316" s="37" t="s">
        <v>226</v>
      </c>
      <c r="B316" s="38" t="s">
        <v>67</v>
      </c>
      <c r="C316" s="38" t="s">
        <v>133</v>
      </c>
      <c r="D316" s="38" t="s">
        <v>12</v>
      </c>
      <c r="E316" s="38" t="s">
        <v>264</v>
      </c>
      <c r="F316" s="32">
        <v>610</v>
      </c>
      <c r="G316" s="35">
        <f>G317</f>
        <v>68.280299999999997</v>
      </c>
    </row>
    <row r="317" spans="1:7" ht="25.5">
      <c r="A317" s="66" t="s">
        <v>238</v>
      </c>
      <c r="B317" s="38" t="s">
        <v>67</v>
      </c>
      <c r="C317" s="38" t="s">
        <v>133</v>
      </c>
      <c r="D317" s="38" t="s">
        <v>12</v>
      </c>
      <c r="E317" s="38" t="s">
        <v>264</v>
      </c>
      <c r="F317" s="32">
        <v>612</v>
      </c>
      <c r="G317" s="35">
        <f>68.2803</f>
        <v>68.280299999999997</v>
      </c>
    </row>
    <row r="318" spans="1:7" ht="42" customHeight="1">
      <c r="A318" s="61" t="s">
        <v>198</v>
      </c>
      <c r="B318" s="38" t="s">
        <v>67</v>
      </c>
      <c r="C318" s="38" t="s">
        <v>133</v>
      </c>
      <c r="D318" s="38" t="s">
        <v>12</v>
      </c>
      <c r="E318" s="38" t="s">
        <v>265</v>
      </c>
      <c r="F318" s="32"/>
      <c r="G318" s="35">
        <f>G319</f>
        <v>30.719699999999996</v>
      </c>
    </row>
    <row r="319" spans="1:7" ht="55.5" customHeight="1">
      <c r="A319" s="66" t="s">
        <v>225</v>
      </c>
      <c r="B319" s="38" t="s">
        <v>67</v>
      </c>
      <c r="C319" s="38" t="s">
        <v>133</v>
      </c>
      <c r="D319" s="38" t="s">
        <v>12</v>
      </c>
      <c r="E319" s="38" t="s">
        <v>265</v>
      </c>
      <c r="F319" s="32">
        <v>600</v>
      </c>
      <c r="G319" s="35">
        <f>G320</f>
        <v>30.719699999999996</v>
      </c>
    </row>
    <row r="320" spans="1:7" ht="17.25" customHeight="1">
      <c r="A320" s="37" t="s">
        <v>226</v>
      </c>
      <c r="B320" s="38" t="s">
        <v>67</v>
      </c>
      <c r="C320" s="38" t="s">
        <v>133</v>
      </c>
      <c r="D320" s="38" t="s">
        <v>12</v>
      </c>
      <c r="E320" s="38" t="s">
        <v>265</v>
      </c>
      <c r="F320" s="32">
        <v>610</v>
      </c>
      <c r="G320" s="35">
        <f>G321</f>
        <v>30.719699999999996</v>
      </c>
    </row>
    <row r="321" spans="1:7" ht="28.5" customHeight="1">
      <c r="A321" s="66" t="s">
        <v>238</v>
      </c>
      <c r="B321" s="38" t="s">
        <v>67</v>
      </c>
      <c r="C321" s="38" t="s">
        <v>133</v>
      </c>
      <c r="D321" s="38" t="s">
        <v>12</v>
      </c>
      <c r="E321" s="38" t="s">
        <v>265</v>
      </c>
      <c r="F321" s="32">
        <v>612</v>
      </c>
      <c r="G321" s="35">
        <f>(10899.9+9909.9+9909.9)/1000</f>
        <v>30.719699999999996</v>
      </c>
    </row>
    <row r="322" spans="1:7" s="23" customFormat="1" ht="63.75">
      <c r="A322" s="65" t="s">
        <v>266</v>
      </c>
      <c r="B322" s="18" t="s">
        <v>67</v>
      </c>
      <c r="C322" s="18" t="s">
        <v>133</v>
      </c>
      <c r="D322" s="18" t="s">
        <v>12</v>
      </c>
      <c r="E322" s="18" t="s">
        <v>267</v>
      </c>
      <c r="F322" s="10"/>
      <c r="G322" s="21">
        <f>G323</f>
        <v>50</v>
      </c>
    </row>
    <row r="323" spans="1:7" s="23" customFormat="1" ht="63.75" customHeight="1">
      <c r="A323" s="66" t="s">
        <v>255</v>
      </c>
      <c r="B323" s="18" t="s">
        <v>67</v>
      </c>
      <c r="C323" s="18" t="s">
        <v>133</v>
      </c>
      <c r="D323" s="18" t="s">
        <v>12</v>
      </c>
      <c r="E323" s="18" t="s">
        <v>268</v>
      </c>
      <c r="F323" s="10"/>
      <c r="G323" s="21">
        <f>G324</f>
        <v>50</v>
      </c>
    </row>
    <row r="324" spans="1:7" s="23" customFormat="1" ht="55.5" customHeight="1">
      <c r="A324" s="65" t="s">
        <v>225</v>
      </c>
      <c r="B324" s="18" t="s">
        <v>67</v>
      </c>
      <c r="C324" s="18" t="s">
        <v>133</v>
      </c>
      <c r="D324" s="18" t="s">
        <v>12</v>
      </c>
      <c r="E324" s="18" t="s">
        <v>268</v>
      </c>
      <c r="F324" s="10">
        <v>600</v>
      </c>
      <c r="G324" s="21">
        <f>G325</f>
        <v>50</v>
      </c>
    </row>
    <row r="325" spans="1:7" s="23" customFormat="1">
      <c r="A325" s="17" t="s">
        <v>226</v>
      </c>
      <c r="B325" s="18" t="s">
        <v>67</v>
      </c>
      <c r="C325" s="18" t="s">
        <v>133</v>
      </c>
      <c r="D325" s="18" t="s">
        <v>12</v>
      </c>
      <c r="E325" s="18" t="s">
        <v>268</v>
      </c>
      <c r="F325" s="10">
        <v>610</v>
      </c>
      <c r="G325" s="21">
        <f>G326</f>
        <v>50</v>
      </c>
    </row>
    <row r="326" spans="1:7" s="23" customFormat="1" ht="25.5">
      <c r="A326" s="65" t="s">
        <v>238</v>
      </c>
      <c r="B326" s="18" t="s">
        <v>67</v>
      </c>
      <c r="C326" s="18" t="s">
        <v>133</v>
      </c>
      <c r="D326" s="18" t="s">
        <v>12</v>
      </c>
      <c r="E326" s="18" t="s">
        <v>268</v>
      </c>
      <c r="F326" s="10">
        <v>612</v>
      </c>
      <c r="G326" s="35">
        <v>50</v>
      </c>
    </row>
    <row r="327" spans="1:7">
      <c r="A327" s="34" t="s">
        <v>269</v>
      </c>
      <c r="B327" s="13" t="s">
        <v>67</v>
      </c>
      <c r="C327" s="14" t="s">
        <v>88</v>
      </c>
      <c r="D327" s="14" t="s">
        <v>13</v>
      </c>
      <c r="E327" s="18"/>
      <c r="F327" s="58"/>
      <c r="G327" s="15">
        <f>G328</f>
        <v>201.90440000000001</v>
      </c>
    </row>
    <row r="328" spans="1:7">
      <c r="A328" s="34" t="s">
        <v>270</v>
      </c>
      <c r="B328" s="13" t="s">
        <v>67</v>
      </c>
      <c r="C328" s="14" t="s">
        <v>88</v>
      </c>
      <c r="D328" s="14" t="s">
        <v>12</v>
      </c>
      <c r="E328" s="18"/>
      <c r="F328" s="58"/>
      <c r="G328" s="15">
        <f>G329</f>
        <v>201.90440000000001</v>
      </c>
    </row>
    <row r="329" spans="1:7">
      <c r="A329" s="17" t="s">
        <v>16</v>
      </c>
      <c r="B329" s="18" t="s">
        <v>67</v>
      </c>
      <c r="C329" s="18" t="s">
        <v>88</v>
      </c>
      <c r="D329" s="18" t="s">
        <v>12</v>
      </c>
      <c r="E329" s="18" t="s">
        <v>17</v>
      </c>
      <c r="F329" s="10"/>
      <c r="G329" s="21">
        <f t="shared" ref="G329:G332" si="24">G330</f>
        <v>201.90440000000001</v>
      </c>
    </row>
    <row r="330" spans="1:7">
      <c r="A330" s="17" t="s">
        <v>271</v>
      </c>
      <c r="B330" s="18" t="s">
        <v>67</v>
      </c>
      <c r="C330" s="18" t="s">
        <v>88</v>
      </c>
      <c r="D330" s="18" t="s">
        <v>12</v>
      </c>
      <c r="E330" s="18" t="s">
        <v>272</v>
      </c>
      <c r="F330" s="10"/>
      <c r="G330" s="21">
        <f t="shared" si="24"/>
        <v>201.90440000000001</v>
      </c>
    </row>
    <row r="331" spans="1:7" ht="89.25">
      <c r="A331" s="17" t="s">
        <v>273</v>
      </c>
      <c r="B331" s="18" t="s">
        <v>67</v>
      </c>
      <c r="C331" s="18" t="s">
        <v>88</v>
      </c>
      <c r="D331" s="18" t="s">
        <v>12</v>
      </c>
      <c r="E331" s="18" t="s">
        <v>274</v>
      </c>
      <c r="F331" s="10"/>
      <c r="G331" s="21">
        <f t="shared" si="24"/>
        <v>201.90440000000001</v>
      </c>
    </row>
    <row r="332" spans="1:7" ht="25.5">
      <c r="A332" s="17" t="s">
        <v>44</v>
      </c>
      <c r="B332" s="18" t="s">
        <v>67</v>
      </c>
      <c r="C332" s="18" t="s">
        <v>88</v>
      </c>
      <c r="D332" s="18" t="s">
        <v>12</v>
      </c>
      <c r="E332" s="18" t="s">
        <v>274</v>
      </c>
      <c r="F332" s="10">
        <v>300</v>
      </c>
      <c r="G332" s="21">
        <f t="shared" si="24"/>
        <v>201.90440000000001</v>
      </c>
    </row>
    <row r="333" spans="1:7" ht="25.5">
      <c r="A333" s="17" t="s">
        <v>275</v>
      </c>
      <c r="B333" s="18" t="s">
        <v>67</v>
      </c>
      <c r="C333" s="18" t="s">
        <v>88</v>
      </c>
      <c r="D333" s="18" t="s">
        <v>12</v>
      </c>
      <c r="E333" s="18" t="s">
        <v>274</v>
      </c>
      <c r="F333" s="10">
        <v>310</v>
      </c>
      <c r="G333" s="21">
        <f>G334</f>
        <v>201.90440000000001</v>
      </c>
    </row>
    <row r="334" spans="1:7">
      <c r="A334" s="17" t="s">
        <v>276</v>
      </c>
      <c r="B334" s="18" t="s">
        <v>67</v>
      </c>
      <c r="C334" s="18" t="s">
        <v>88</v>
      </c>
      <c r="D334" s="18" t="s">
        <v>12</v>
      </c>
      <c r="E334" s="18" t="s">
        <v>274</v>
      </c>
      <c r="F334" s="10">
        <v>312</v>
      </c>
      <c r="G334" s="35">
        <f>191.175+10.7294</f>
        <v>201.90440000000001</v>
      </c>
    </row>
    <row r="335" spans="1:7" s="23" customFormat="1" ht="25.5" hidden="1" outlineLevel="1">
      <c r="A335" s="39" t="s">
        <v>277</v>
      </c>
      <c r="B335" s="40" t="s">
        <v>132</v>
      </c>
      <c r="C335" s="42" t="s">
        <v>68</v>
      </c>
      <c r="D335" s="42"/>
      <c r="E335" s="43"/>
      <c r="F335" s="44"/>
      <c r="G335" s="45">
        <f>G337</f>
        <v>0</v>
      </c>
    </row>
    <row r="336" spans="1:7" s="23" customFormat="1" ht="25.5" hidden="1" outlineLevel="1">
      <c r="A336" s="39" t="s">
        <v>278</v>
      </c>
      <c r="B336" s="40" t="s">
        <v>132</v>
      </c>
      <c r="C336" s="42" t="s">
        <v>68</v>
      </c>
      <c r="D336" s="42" t="s">
        <v>12</v>
      </c>
      <c r="E336" s="43"/>
      <c r="F336" s="44"/>
      <c r="G336" s="45">
        <f>G337</f>
        <v>0</v>
      </c>
    </row>
    <row r="337" spans="1:7" s="23" customFormat="1" ht="51" hidden="1" outlineLevel="1">
      <c r="A337" s="46" t="s">
        <v>58</v>
      </c>
      <c r="B337" s="47" t="s">
        <v>132</v>
      </c>
      <c r="C337" s="43" t="s">
        <v>68</v>
      </c>
      <c r="D337" s="43" t="s">
        <v>12</v>
      </c>
      <c r="E337" s="43" t="s">
        <v>60</v>
      </c>
      <c r="F337" s="48"/>
      <c r="G337" s="49">
        <f>G338</f>
        <v>0</v>
      </c>
    </row>
    <row r="338" spans="1:7" s="23" customFormat="1" ht="38.25" hidden="1" outlineLevel="1">
      <c r="A338" s="46" t="s">
        <v>279</v>
      </c>
      <c r="B338" s="47" t="s">
        <v>132</v>
      </c>
      <c r="C338" s="43" t="s">
        <v>68</v>
      </c>
      <c r="D338" s="43" t="s">
        <v>12</v>
      </c>
      <c r="E338" s="43" t="s">
        <v>280</v>
      </c>
      <c r="F338" s="48"/>
      <c r="G338" s="49">
        <f t="shared" ref="G338:G339" si="25">G340</f>
        <v>0</v>
      </c>
    </row>
    <row r="339" spans="1:7" s="23" customFormat="1" ht="25.5" hidden="1" outlineLevel="1">
      <c r="A339" s="46" t="s">
        <v>281</v>
      </c>
      <c r="B339" s="47" t="s">
        <v>132</v>
      </c>
      <c r="C339" s="43" t="s">
        <v>68</v>
      </c>
      <c r="D339" s="43" t="s">
        <v>12</v>
      </c>
      <c r="E339" s="43" t="s">
        <v>282</v>
      </c>
      <c r="F339" s="48"/>
      <c r="G339" s="49">
        <f t="shared" si="25"/>
        <v>0</v>
      </c>
    </row>
    <row r="340" spans="1:7" s="23" customFormat="1" ht="25.5" hidden="1" outlineLevel="1">
      <c r="A340" s="68" t="s">
        <v>283</v>
      </c>
      <c r="B340" s="47" t="s">
        <v>132</v>
      </c>
      <c r="C340" s="43" t="s">
        <v>68</v>
      </c>
      <c r="D340" s="43" t="s">
        <v>12</v>
      </c>
      <c r="E340" s="43" t="s">
        <v>282</v>
      </c>
      <c r="F340" s="48">
        <v>700</v>
      </c>
      <c r="G340" s="49">
        <f>G341</f>
        <v>0</v>
      </c>
    </row>
    <row r="341" spans="1:7" s="23" customFormat="1" hidden="1" outlineLevel="1">
      <c r="A341" s="68" t="s">
        <v>284</v>
      </c>
      <c r="B341" s="47" t="s">
        <v>132</v>
      </c>
      <c r="C341" s="43" t="s">
        <v>68</v>
      </c>
      <c r="D341" s="43" t="s">
        <v>12</v>
      </c>
      <c r="E341" s="43" t="s">
        <v>282</v>
      </c>
      <c r="F341" s="48">
        <v>730</v>
      </c>
      <c r="G341" s="49">
        <v>0</v>
      </c>
    </row>
    <row r="342" spans="1:7" collapsed="1">
      <c r="A342" s="34" t="s">
        <v>285</v>
      </c>
      <c r="B342" s="13"/>
      <c r="C342" s="13"/>
      <c r="D342" s="13"/>
      <c r="E342" s="13"/>
      <c r="F342" s="13"/>
      <c r="G342" s="69">
        <f>G8+G84+G97+G134+G174+G260+G327+G335</f>
        <v>49697.513149999999</v>
      </c>
    </row>
  </sheetData>
  <autoFilter ref="A7:G342"/>
  <mergeCells count="3">
    <mergeCell ref="B1:G1"/>
    <mergeCell ref="A2:G2"/>
    <mergeCell ref="A4:G4"/>
  </mergeCells>
  <pageMargins left="1.1811023622047245" right="0.39370078740157483" top="0.39370078740157483" bottom="0.39370078740157483" header="0.51181102362204722" footer="0.51181102362204722"/>
  <pageSetup paperSize="9" scale="9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расх </vt:lpstr>
      <vt:lpstr>'Приложение 5 расх '!Заголовки_для_печати</vt:lpstr>
      <vt:lpstr>'Приложение 5 расх '!Область_печати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2019-12-24T12:24:21Z</cp:lastPrinted>
  <dcterms:created xsi:type="dcterms:W3CDTF">2019-12-23T09:38:33Z</dcterms:created>
  <dcterms:modified xsi:type="dcterms:W3CDTF">2019-12-25T08:07:04Z</dcterms:modified>
</cp:coreProperties>
</file>