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0" yWindow="90" windowWidth="28755" windowHeight="12585"/>
  </bookViews>
  <sheets>
    <sheet name="Приложение 7 вед стр" sheetId="1" r:id="rId1"/>
  </sheets>
  <definedNames>
    <definedName name="_xlnm._FilterDatabase" localSheetId="0" hidden="1">'Приложение 7 вед стр'!$A$7:$H$355</definedName>
    <definedName name="_xlnm.Print_Titles" localSheetId="0">'Приложение 7 вед стр'!$6:$6</definedName>
    <definedName name="_xlnm.Print_Area" localSheetId="0">'Приложение 7 вед стр'!$A$1:$H$355</definedName>
  </definedNames>
  <calcPr calcId="145621"/>
</workbook>
</file>

<file path=xl/calcChain.xml><?xml version="1.0" encoding="utf-8"?>
<calcChain xmlns="http://schemas.openxmlformats.org/spreadsheetml/2006/main">
  <c r="G353" i="1" l="1"/>
  <c r="G351" i="1" s="1"/>
  <c r="G350" i="1" s="1"/>
  <c r="G352" i="1"/>
  <c r="G347" i="1"/>
  <c r="G346" i="1" s="1"/>
  <c r="G345" i="1" s="1"/>
  <c r="G344" i="1"/>
  <c r="G343" i="1" s="1"/>
  <c r="G342" i="1" s="1"/>
  <c r="G341" i="1"/>
  <c r="G340" i="1" s="1"/>
  <c r="G339" i="1" s="1"/>
  <c r="G338" i="1"/>
  <c r="G337" i="1" s="1"/>
  <c r="G336" i="1" s="1"/>
  <c r="G329" i="1"/>
  <c r="G328" i="1" s="1"/>
  <c r="G327" i="1" s="1"/>
  <c r="G326" i="1" s="1"/>
  <c r="G325" i="1" s="1"/>
  <c r="G324" i="1" s="1"/>
  <c r="G323" i="1" s="1"/>
  <c r="G321" i="1"/>
  <c r="G320" i="1" s="1"/>
  <c r="G319" i="1" s="1"/>
  <c r="G318" i="1" s="1"/>
  <c r="G317" i="1" s="1"/>
  <c r="G316" i="1" s="1"/>
  <c r="G315" i="1"/>
  <c r="G314" i="1" s="1"/>
  <c r="G313" i="1" s="1"/>
  <c r="G312" i="1" s="1"/>
  <c r="G311" i="1" s="1"/>
  <c r="H310" i="1"/>
  <c r="H309" i="1" s="1"/>
  <c r="H308" i="1" s="1"/>
  <c r="H307" i="1" s="1"/>
  <c r="H306" i="1" s="1"/>
  <c r="H301" i="1" s="1"/>
  <c r="G310" i="1"/>
  <c r="G309" i="1" s="1"/>
  <c r="G308" i="1" s="1"/>
  <c r="G307" i="1" s="1"/>
  <c r="G306" i="1" s="1"/>
  <c r="G304" i="1"/>
  <c r="G303" i="1" s="1"/>
  <c r="G302" i="1" s="1"/>
  <c r="G299" i="1"/>
  <c r="G298" i="1" s="1"/>
  <c r="G297" i="1" s="1"/>
  <c r="H295" i="1"/>
  <c r="H294" i="1" s="1"/>
  <c r="H293" i="1" s="1"/>
  <c r="G295" i="1"/>
  <c r="G294" i="1" s="1"/>
  <c r="G293" i="1" s="1"/>
  <c r="G292" i="1"/>
  <c r="G291" i="1" s="1"/>
  <c r="G290" i="1" s="1"/>
  <c r="G289" i="1" s="1"/>
  <c r="H288" i="1"/>
  <c r="H287" i="1" s="1"/>
  <c r="H286" i="1" s="1"/>
  <c r="H285" i="1" s="1"/>
  <c r="G288" i="1"/>
  <c r="G287" i="1" s="1"/>
  <c r="G286" i="1" s="1"/>
  <c r="G285" i="1" s="1"/>
  <c r="G284" i="1"/>
  <c r="G283" i="1" s="1"/>
  <c r="G282" i="1" s="1"/>
  <c r="G281" i="1" s="1"/>
  <c r="G278" i="1"/>
  <c r="G277" i="1" s="1"/>
  <c r="G276" i="1" s="1"/>
  <c r="G275" i="1" s="1"/>
  <c r="H273" i="1"/>
  <c r="H272" i="1" s="1"/>
  <c r="H271" i="1" s="1"/>
  <c r="H265" i="1" s="1"/>
  <c r="G273" i="1"/>
  <c r="G272" i="1" s="1"/>
  <c r="G271" i="1" s="1"/>
  <c r="G270" i="1"/>
  <c r="G269" i="1" s="1"/>
  <c r="G268" i="1" s="1"/>
  <c r="G267" i="1" s="1"/>
  <c r="G266" i="1" s="1"/>
  <c r="G263" i="1"/>
  <c r="G262" i="1" s="1"/>
  <c r="G261" i="1" s="1"/>
  <c r="G260" i="1" s="1"/>
  <c r="G259" i="1" s="1"/>
  <c r="G258" i="1"/>
  <c r="G257" i="1" s="1"/>
  <c r="G256" i="1" s="1"/>
  <c r="G255" i="1" s="1"/>
  <c r="G254" i="1" s="1"/>
  <c r="G253" i="1"/>
  <c r="G252" i="1" s="1"/>
  <c r="G251" i="1" s="1"/>
  <c r="G250" i="1" s="1"/>
  <c r="G249" i="1" s="1"/>
  <c r="G248" i="1"/>
  <c r="G247" i="1" s="1"/>
  <c r="G246" i="1" s="1"/>
  <c r="G245" i="1" s="1"/>
  <c r="G240" i="1"/>
  <c r="G239" i="1" s="1"/>
  <c r="G238" i="1" s="1"/>
  <c r="G237" i="1" s="1"/>
  <c r="G235" i="1"/>
  <c r="G234" i="1" s="1"/>
  <c r="G233" i="1" s="1"/>
  <c r="G227" i="1"/>
  <c r="G226" i="1" s="1"/>
  <c r="G225" i="1" s="1"/>
  <c r="G224" i="1" s="1"/>
  <c r="G223" i="1" s="1"/>
  <c r="G221" i="1"/>
  <c r="G220" i="1" s="1"/>
  <c r="G219" i="1" s="1"/>
  <c r="G218" i="1" s="1"/>
  <c r="G217" i="1"/>
  <c r="G216" i="1" s="1"/>
  <c r="G215" i="1" s="1"/>
  <c r="G214" i="1" s="1"/>
  <c r="G213" i="1"/>
  <c r="G206" i="1"/>
  <c r="G205" i="1" s="1"/>
  <c r="G204" i="1" s="1"/>
  <c r="G203" i="1" s="1"/>
  <c r="G202" i="1" s="1"/>
  <c r="G201" i="1" s="1"/>
  <c r="G200" i="1"/>
  <c r="G199" i="1" s="1"/>
  <c r="G198" i="1" s="1"/>
  <c r="G197" i="1" s="1"/>
  <c r="G195" i="1"/>
  <c r="G194" i="1" s="1"/>
  <c r="G193" i="1" s="1"/>
  <c r="G191" i="1"/>
  <c r="G190" i="1" s="1"/>
  <c r="G189" i="1" s="1"/>
  <c r="G187" i="1"/>
  <c r="G186" i="1" s="1"/>
  <c r="G185" i="1" s="1"/>
  <c r="G184" i="1" s="1"/>
  <c r="G183" i="1"/>
  <c r="G182" i="1" s="1"/>
  <c r="G181" i="1" s="1"/>
  <c r="G180" i="1" s="1"/>
  <c r="G178" i="1"/>
  <c r="G177" i="1" s="1"/>
  <c r="G176" i="1"/>
  <c r="G175" i="1" s="1"/>
  <c r="G174" i="1" s="1"/>
  <c r="G171" i="1"/>
  <c r="G170" i="1" s="1"/>
  <c r="G169" i="1" s="1"/>
  <c r="G168" i="1" s="1"/>
  <c r="G167" i="1" s="1"/>
  <c r="H166" i="1"/>
  <c r="H165" i="1" s="1"/>
  <c r="H164" i="1" s="1"/>
  <c r="H163" i="1" s="1"/>
  <c r="H162" i="1" s="1"/>
  <c r="H157" i="1" s="1"/>
  <c r="H156" i="1" s="1"/>
  <c r="G166" i="1"/>
  <c r="G165" i="1" s="1"/>
  <c r="G164" i="1" s="1"/>
  <c r="G163" i="1" s="1"/>
  <c r="G162" i="1" s="1"/>
  <c r="G161" i="1"/>
  <c r="G160" i="1" s="1"/>
  <c r="G159" i="1" s="1"/>
  <c r="G158" i="1" s="1"/>
  <c r="G154" i="1"/>
  <c r="G153" i="1" s="1"/>
  <c r="G152" i="1" s="1"/>
  <c r="G151" i="1" s="1"/>
  <c r="G150" i="1" s="1"/>
  <c r="G149" i="1" s="1"/>
  <c r="G148" i="1" s="1"/>
  <c r="G146" i="1"/>
  <c r="G145" i="1" s="1"/>
  <c r="G144" i="1" s="1"/>
  <c r="G143" i="1" s="1"/>
  <c r="G142" i="1" s="1"/>
  <c r="G141" i="1" s="1"/>
  <c r="G140" i="1" s="1"/>
  <c r="H142" i="1"/>
  <c r="H141" i="1" s="1"/>
  <c r="H140" i="1" s="1"/>
  <c r="H139" i="1"/>
  <c r="H138" i="1" s="1"/>
  <c r="H137" i="1" s="1"/>
  <c r="H136" i="1" s="1"/>
  <c r="H135" i="1" s="1"/>
  <c r="G138" i="1"/>
  <c r="G137" i="1" s="1"/>
  <c r="G136" i="1" s="1"/>
  <c r="G135" i="1" s="1"/>
  <c r="G134" i="1"/>
  <c r="G133" i="1" s="1"/>
  <c r="G132" i="1" s="1"/>
  <c r="G131" i="1" s="1"/>
  <c r="G130" i="1" s="1"/>
  <c r="G126" i="1"/>
  <c r="G125" i="1" s="1"/>
  <c r="G124" i="1" s="1"/>
  <c r="G123" i="1" s="1"/>
  <c r="G122" i="1" s="1"/>
  <c r="G121" i="1"/>
  <c r="G120" i="1" s="1"/>
  <c r="G119" i="1" s="1"/>
  <c r="G118" i="1" s="1"/>
  <c r="G117" i="1" s="1"/>
  <c r="G115" i="1"/>
  <c r="G114" i="1" s="1"/>
  <c r="G113" i="1" s="1"/>
  <c r="G112" i="1" s="1"/>
  <c r="G111" i="1" s="1"/>
  <c r="G110" i="1"/>
  <c r="G109" i="1" s="1"/>
  <c r="G108" i="1" s="1"/>
  <c r="G107" i="1" s="1"/>
  <c r="G105" i="1"/>
  <c r="G104" i="1" s="1"/>
  <c r="G103" i="1" s="1"/>
  <c r="G102" i="1" s="1"/>
  <c r="G100" i="1"/>
  <c r="G99" i="1" s="1"/>
  <c r="G98" i="1" s="1"/>
  <c r="G97" i="1" s="1"/>
  <c r="G96" i="1"/>
  <c r="G95" i="1" s="1"/>
  <c r="G94" i="1" s="1"/>
  <c r="G93" i="1" s="1"/>
  <c r="G92" i="1" s="1"/>
  <c r="G88" i="1"/>
  <c r="G87" i="1" s="1"/>
  <c r="G86" i="1" s="1"/>
  <c r="G85" i="1"/>
  <c r="H85" i="1" s="1"/>
  <c r="G84" i="1"/>
  <c r="H84" i="1" s="1"/>
  <c r="G83" i="1"/>
  <c r="H83" i="1" s="1"/>
  <c r="H75" i="1"/>
  <c r="H74" i="1" s="1"/>
  <c r="H73" i="1" s="1"/>
  <c r="H72" i="1" s="1"/>
  <c r="H71" i="1" s="1"/>
  <c r="H70" i="1" s="1"/>
  <c r="H52" i="1" s="1"/>
  <c r="G74" i="1"/>
  <c r="G73" i="1" s="1"/>
  <c r="G72" i="1" s="1"/>
  <c r="G71" i="1" s="1"/>
  <c r="G70" i="1" s="1"/>
  <c r="G68" i="1"/>
  <c r="G67" i="1" s="1"/>
  <c r="G66" i="1" s="1"/>
  <c r="G65" i="1" s="1"/>
  <c r="G64" i="1"/>
  <c r="G63" i="1" s="1"/>
  <c r="G62" i="1" s="1"/>
  <c r="G61" i="1" s="1"/>
  <c r="G60" i="1" s="1"/>
  <c r="G57" i="1"/>
  <c r="G56" i="1" s="1"/>
  <c r="G55" i="1" s="1"/>
  <c r="G54" i="1" s="1"/>
  <c r="G53" i="1" s="1"/>
  <c r="G50" i="1"/>
  <c r="G48" i="1" s="1"/>
  <c r="G47" i="1" s="1"/>
  <c r="G46" i="1" s="1"/>
  <c r="G49" i="1"/>
  <c r="G43" i="1"/>
  <c r="G42" i="1" s="1"/>
  <c r="G41" i="1" s="1"/>
  <c r="G40" i="1" s="1"/>
  <c r="G39" i="1"/>
  <c r="H39" i="1" s="1"/>
  <c r="H38" i="1" s="1"/>
  <c r="H37" i="1" s="1"/>
  <c r="H36" i="1" s="1"/>
  <c r="H35" i="1" s="1"/>
  <c r="H34" i="1" s="1"/>
  <c r="H33" i="1" s="1"/>
  <c r="G31" i="1"/>
  <c r="G30" i="1" s="1"/>
  <c r="G29" i="1" s="1"/>
  <c r="G28" i="1"/>
  <c r="G27" i="1" s="1"/>
  <c r="G26" i="1" s="1"/>
  <c r="G20" i="1"/>
  <c r="G19" i="1" s="1"/>
  <c r="G18" i="1" s="1"/>
  <c r="G15" i="1"/>
  <c r="G14" i="1" s="1"/>
  <c r="G13" i="1" s="1"/>
  <c r="H45" i="1" l="1"/>
  <c r="H344" i="1"/>
  <c r="H343" i="1" s="1"/>
  <c r="H342" i="1" s="1"/>
  <c r="H280" i="1"/>
  <c r="H279" i="1" s="1"/>
  <c r="H338" i="1"/>
  <c r="H337" i="1" s="1"/>
  <c r="H336" i="1" s="1"/>
  <c r="G38" i="1"/>
  <c r="G37" i="1" s="1"/>
  <c r="G36" i="1" s="1"/>
  <c r="G35" i="1" s="1"/>
  <c r="G34" i="1" s="1"/>
  <c r="G188" i="1"/>
  <c r="H134" i="1"/>
  <c r="H133" i="1" s="1"/>
  <c r="H132" i="1" s="1"/>
  <c r="H131" i="1" s="1"/>
  <c r="H130" i="1" s="1"/>
  <c r="H129" i="1" s="1"/>
  <c r="H128" i="1" s="1"/>
  <c r="G349" i="1"/>
  <c r="G348" i="1"/>
  <c r="H32" i="1"/>
  <c r="H8" i="1" s="1"/>
  <c r="G12" i="1"/>
  <c r="G11" i="1" s="1"/>
  <c r="G10" i="1" s="1"/>
  <c r="G25" i="1"/>
  <c r="G24" i="1" s="1"/>
  <c r="G23" i="1" s="1"/>
  <c r="G22" i="1" s="1"/>
  <c r="G59" i="1"/>
  <c r="G52" i="1" s="1"/>
  <c r="G173" i="1"/>
  <c r="G172" i="1" s="1"/>
  <c r="H88" i="1"/>
  <c r="H87" i="1" s="1"/>
  <c r="H86" i="1" s="1"/>
  <c r="H240" i="1"/>
  <c r="H239" i="1" s="1"/>
  <c r="H238" i="1" s="1"/>
  <c r="H237" i="1" s="1"/>
  <c r="H232" i="1" s="1"/>
  <c r="H231" i="1" s="1"/>
  <c r="G301" i="1"/>
  <c r="G244" i="1"/>
  <c r="G243" i="1" s="1"/>
  <c r="G242" i="1" s="1"/>
  <c r="G241" i="1" s="1"/>
  <c r="G232" i="1" s="1"/>
  <c r="G231" i="1" s="1"/>
  <c r="G129" i="1"/>
  <c r="G128" i="1" s="1"/>
  <c r="G91" i="1"/>
  <c r="G90" i="1" s="1"/>
  <c r="G89" i="1" s="1"/>
  <c r="H213" i="1"/>
  <c r="H212" i="1" s="1"/>
  <c r="H211" i="1" s="1"/>
  <c r="H210" i="1" s="1"/>
  <c r="H209" i="1" s="1"/>
  <c r="H208" i="1" s="1"/>
  <c r="H207" i="1" s="1"/>
  <c r="G82" i="1"/>
  <c r="G81" i="1" s="1"/>
  <c r="G80" i="1" s="1"/>
  <c r="G79" i="1" s="1"/>
  <c r="G78" i="1" s="1"/>
  <c r="G77" i="1" s="1"/>
  <c r="G76" i="1" s="1"/>
  <c r="G212" i="1"/>
  <c r="G211" i="1" s="1"/>
  <c r="G210" i="1" s="1"/>
  <c r="G209" i="1" s="1"/>
  <c r="G208" i="1" s="1"/>
  <c r="G207" i="1" s="1"/>
  <c r="G335" i="1"/>
  <c r="G334" i="1" s="1"/>
  <c r="G333" i="1" s="1"/>
  <c r="G332" i="1" s="1"/>
  <c r="G265" i="1"/>
  <c r="H82" i="1"/>
  <c r="H81" i="1" s="1"/>
  <c r="G157" i="1"/>
  <c r="G280" i="1"/>
  <c r="H80" i="1" l="1"/>
  <c r="H79" i="1" s="1"/>
  <c r="H78" i="1" s="1"/>
  <c r="H77" i="1" s="1"/>
  <c r="H76" i="1" s="1"/>
  <c r="G45" i="1"/>
  <c r="H155" i="1"/>
  <c r="H147" i="1" s="1"/>
  <c r="H335" i="1"/>
  <c r="H334" i="1" s="1"/>
  <c r="H333" i="1" s="1"/>
  <c r="H332" i="1" s="1"/>
  <c r="H331" i="1" s="1"/>
  <c r="H230" i="1"/>
  <c r="G33" i="1"/>
  <c r="G32" i="1" s="1"/>
  <c r="H127" i="1"/>
  <c r="G9" i="1"/>
  <c r="G127" i="1"/>
  <c r="G156" i="1"/>
  <c r="G155" i="1" s="1"/>
  <c r="G279" i="1"/>
  <c r="G230" i="1" s="1"/>
  <c r="G331" i="1"/>
  <c r="H229" i="1" l="1"/>
  <c r="H228" i="1" s="1"/>
  <c r="H44" i="1" s="1"/>
  <c r="H355" i="1" s="1"/>
  <c r="G229" i="1"/>
  <c r="G228" i="1" s="1"/>
  <c r="G8" i="1"/>
  <c r="G147" i="1"/>
  <c r="G44" i="1" l="1"/>
  <c r="G355" i="1"/>
</calcChain>
</file>

<file path=xl/sharedStrings.xml><?xml version="1.0" encoding="utf-8"?>
<sst xmlns="http://schemas.openxmlformats.org/spreadsheetml/2006/main" count="1726" uniqueCount="297">
  <si>
    <t xml:space="preserve"> Приложение № 7</t>
  </si>
  <si>
    <t xml:space="preserve">ВЕДОМСТВЕННАЯ СТРУКТУРА РАСХОДОВ БЮДЖЕТА МУНИЦИПАЛЬНОГО ОБРАЗОВАНИЯ СЕЛЬСКОЕ ПОСЕЛЕНИЕ ЛОВОЗЕРО ЛОВОЗЕРСКОГО РАЙОНА ПО ГЛАВНЫМ РАСПОРЯДИТЕЛЯМ (РАСПОРЯДИТЕЛЯМ) БЮДЖЕТНЫХ СРЕДСТВ, РАЗДЕЛАМ, ПОДРАЗДЕЛАМ, ЦЕЛЕВЫМ СТАТЬЯМ (МУНИЦИПАЛЬНЫМ ПРОГРАММАМ СЕЛЬСКОГО ПОСЕЛЕНИЯ ЛОВОЗЕРО ЛОВОЗЕРСКОГО РАЙОНА И НЕПРОГРАММНЫМ НАПРАВЛЕНИЯМ ДЕЯТЕЛЬНОСТИ), ГРУППАМ ВИДОВ РАСХОДОВ КЛАССИФИКАЦИИ РАСХОДОВ БЮДЖЕТА НА 2021 ГОД </t>
  </si>
  <si>
    <t>тыс.руб.</t>
  </si>
  <si>
    <t>Наименование</t>
  </si>
  <si>
    <t>Ведомство</t>
  </si>
  <si>
    <t>Раздел</t>
  </si>
  <si>
    <t>Подраздел</t>
  </si>
  <si>
    <t>Целевая статья</t>
  </si>
  <si>
    <t>Вид расхода</t>
  </si>
  <si>
    <t>2021 год</t>
  </si>
  <si>
    <t>в том числе за счет средств: областного бюджета</t>
  </si>
  <si>
    <t>СОВЕТ ДЕПУТАТОВ СЕЛЬСКОГО ПОСЕЛЕНИЯ ЛОВОЗЕРО ЛОВОЗЕРСКОГО РАЙОНА</t>
  </si>
  <si>
    <t>033</t>
  </si>
  <si>
    <t>ОБЩЕГОСУДАРСТВЕННЫЕ ВОПРОСЫ</t>
  </si>
  <si>
    <t>01</t>
  </si>
  <si>
    <t/>
  </si>
  <si>
    <t>Функционирование высшего должностного лица субъекта Российской Федерации и муниципального образования</t>
  </si>
  <si>
    <t>02</t>
  </si>
  <si>
    <t>Непрограммная деятельность</t>
  </si>
  <si>
    <t>99 0 00 00000</t>
  </si>
  <si>
    <t>Непрограммная деятельность главы муниципального образования</t>
  </si>
  <si>
    <t>99 1 00 00000</t>
  </si>
  <si>
    <t>Расходы на выплаты по оплате труда главы муниципального образования</t>
  </si>
  <si>
    <t>99 1 00 01010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</si>
  <si>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</si>
  <si>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выплаты персоналу государственных (муниципальных) органов</t>
  </si>
  <si>
    <t>Фонд оплаты труда государственных (муниципальных) органов</t>
  </si>
  <si>
    <t>Взносы по обязательному социальному страхованию на выплаты денежного содержания и иные выплаты работникам государственных (муниципальных) органов</t>
  </si>
  <si>
    <t>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местного бюджета</t>
  </si>
  <si>
    <t>99 1 00 13060</t>
  </si>
  <si>
    <t>Иные выплаты персоналу государственных (муниципальных) органов, за исключением фонда оплаты труда</t>
  </si>
  <si>
    <t>Функционирование законодательных (представительных) органов государственной власти и представительных органов муниципальных образований</t>
  </si>
  <si>
    <t>03</t>
  </si>
  <si>
    <t>Расходы на обеспечение функций представительного органа муниципального образования</t>
  </si>
  <si>
    <t>99 1 00 02030</t>
  </si>
  <si>
    <t>Закупка товаров, работ и услуг для обеспечения государственных (муниципальных) нужд</t>
  </si>
  <si>
    <t>Иные закупки товаров, работ и услуг для обеспечения государственных (муниципальных) нужд</t>
  </si>
  <si>
    <t>Прочая закупка товаров, работ и услуг</t>
  </si>
  <si>
    <t>НАЦИОНАЛЬНАЯ ЭКОНОМИКА</t>
  </si>
  <si>
    <t>04</t>
  </si>
  <si>
    <t>Связь и информатика</t>
  </si>
  <si>
    <t>10</t>
  </si>
  <si>
    <t>Муниципальная  программа «Повышение эффективности бюджетных расходов сельского поселения Ловозеро Ловозерского района»</t>
  </si>
  <si>
    <t>01 0 00 00000</t>
  </si>
  <si>
    <t>Основное мероприятие 2: Поддержка имеющихся информационных (в т. ч. телекоммуникационных) баз, обновление программного обеспечения, позволяющее эффективно управлять общественными финансами</t>
  </si>
  <si>
    <t>01 0 02 00000</t>
  </si>
  <si>
    <t>Субсидия на техническое сопровождение программного обеспечения "Система автоматизированного рабочего места муниципального образования"</t>
  </si>
  <si>
    <t>01 0 02 70570</t>
  </si>
  <si>
    <t>Софинансирование к субсидии на техническое сопровождение программного обеспечения "Система автоматизированного рабочего места муниципального образования"</t>
  </si>
  <si>
    <t>01 0 02 S0570</t>
  </si>
  <si>
    <t>АДМИНИСТРАЦИЯ  ЛОВОЗЕРСКОГО РАЙОНА</t>
  </si>
  <si>
    <t>031</t>
  </si>
  <si>
    <t>Резервные фонды</t>
  </si>
  <si>
    <t>11</t>
  </si>
  <si>
    <t xml:space="preserve">Основное мероприятие 27 «Создание, поддержание необходимых финансовых резервов» </t>
  </si>
  <si>
    <t>01 0 27 00000</t>
  </si>
  <si>
    <t>Резервные фонды местной администрации</t>
  </si>
  <si>
    <t>01 0 27 20380</t>
  </si>
  <si>
    <t>Иные бюджетные ассигнования</t>
  </si>
  <si>
    <t>Резервные средства</t>
  </si>
  <si>
    <t>Другие общегосударственные вопросы</t>
  </si>
  <si>
    <t>13</t>
  </si>
  <si>
    <t>Основное мероприятие 1: Размещение информационных материалов о результатах деятельности и финансового контроля</t>
  </si>
  <si>
    <t>01 0 01 00000</t>
  </si>
  <si>
    <t>Обеспечение доступа населения и организаций к информации о деятельности органов местного самоуправления в СМИ и сети Интернет</t>
  </si>
  <si>
    <t>01 0 01 20010</t>
  </si>
  <si>
    <t>Муниципальная программа «Эффективное использование и распоряжение муниципальным имуществом муниципального образования сельское поселение Ловозеро Ловозерского района Мурманской области»</t>
  </si>
  <si>
    <t>02 0 00 00000</t>
  </si>
  <si>
    <t>Основное мероприятие 01: Обеспечение проведения оценки рыночной стоимости объектов муниципального и бесхозяйственного имущества</t>
  </si>
  <si>
    <t>02 0 01 00000</t>
  </si>
  <si>
    <t>Использование и распоряжение муниципальным имуществом</t>
  </si>
  <si>
    <t>02 0 01 20030</t>
  </si>
  <si>
    <t>Основное мероприятие 05: Обеспечение изготовления технической документации на объекты муниципальной недвижимости</t>
  </si>
  <si>
    <t>02 0 05 00000</t>
  </si>
  <si>
    <t>02 0 05 20030</t>
  </si>
  <si>
    <t>Осуществление органами местного самоуправления сельского поселения Ловозеро Ловозерского района  отдельных государственных полномочий Мурманской области по определению перечня должностных лиц, уполномоченных составлять протоколы об административных правонарушениях, предусмотренных Законом Мурманской области "Об административных правонарушениях"</t>
  </si>
  <si>
    <t>99 4 00 00000</t>
  </si>
  <si>
    <t xml:space="preserve">Субвенция местным бюджетам на осуществление органами местного самоуправления отдельных государственных полномочий Мурманской области по определению перечня должностных лиц, уполномоченных составлять протоколы об административных правонарушениях, предусмотренных Законом Мурманской области "Об административных правонарушениях" </t>
  </si>
  <si>
    <t>99 4 00 75540</t>
  </si>
  <si>
    <t>НАЦИОНАЛЬНАЯ ОБОРОНА</t>
  </si>
  <si>
    <t>Мобилизационная  и вневойсковая подготовка</t>
  </si>
  <si>
    <t>Субвенции местным бюджетам на осуществление органами местного самоуправления отдельных государственных полномочий на  Осуществление первичного воинского учета на территориях, где отсутствуют военные комиссариаты</t>
  </si>
  <si>
    <t>99 6 00 00000</t>
  </si>
  <si>
    <t>Осуществление первичного воинского учета на территориях, где отсутствуют военные комиссариаты</t>
  </si>
  <si>
    <t>99 6 00 51180</t>
  </si>
  <si>
    <t>НАЦИОНАЛЬНАЯ БЕЗОПАСНОСТЬ И ПРАВООХРАНИТЕЛЬНАЯ ДЕЯТЕЛЬНОСТЬ</t>
  </si>
  <si>
    <t>Защита населения и территории от чрезвычайных ситуаций природного и техногенного характера, пожарная безопасность</t>
  </si>
  <si>
    <t>Муниципальная  программа «Обеспечение первичных мер пожарной безопасности  на территории  муниципального образования сельское поселение Ловозеро Ловозерского района»</t>
  </si>
  <si>
    <t>03 0 00 00000</t>
  </si>
  <si>
    <t xml:space="preserve">Основное мероприятие 02: Проверка и содержание подъездов к источникам пожаротушения </t>
  </si>
  <si>
    <t>03 0 02 00000</t>
  </si>
  <si>
    <t>Содержание подъездов к источникам наружного противопожарного водоснабжения</t>
  </si>
  <si>
    <t>03 0 02 20050</t>
  </si>
  <si>
    <t>Основное мероприятие 03: Создание противопожарных минерализационных полос вокруг с. Краснощелье, с. Каневка (вырубка деревьев и кустарника, очистка территории)</t>
  </si>
  <si>
    <t>03 0 03 00000</t>
  </si>
  <si>
    <t>Поддержание в готовности минерализационных противопожарных полос</t>
  </si>
  <si>
    <t>03 0 03 20050</t>
  </si>
  <si>
    <t>Основное мероприятие 05: Страхование и медицинский осмотр  добровольных пожарных</t>
  </si>
  <si>
    <t>03 0 05 00000</t>
  </si>
  <si>
    <t>Организация деятельности пожарного депо (страхование и медицинский осмотр добровольных пожарных)</t>
  </si>
  <si>
    <t>03 0 05 20050</t>
  </si>
  <si>
    <t>Основное мероприятие 06: Поощрение членов ДПК за активную работу по предупреждению и ликвидации пожаров</t>
  </si>
  <si>
    <t>03 0 06 00000</t>
  </si>
  <si>
    <t>Организация деятельности пожарного депо (поощрение членов ДПК)</t>
  </si>
  <si>
    <t>03 0 06 20050</t>
  </si>
  <si>
    <t>Социальное обеспечение и иные выплаты населению</t>
  </si>
  <si>
    <t>Премии и гранты</t>
  </si>
  <si>
    <t>Основное мероприятие 07: Содержание и обслуживание пожарного депо в с. Краснощелье, пожарно-технического оборудования и инвентаря (коммунальные услуги, вознаграждение за услуги по тех. обслуживанию пожарного автомобиля в с.Краснощелье)</t>
  </si>
  <si>
    <t>03 0 07 00000</t>
  </si>
  <si>
    <t>Организация деятельности пожарного депо (содержание)</t>
  </si>
  <si>
    <t>03 0 07 20050</t>
  </si>
  <si>
    <t>Закупка энергетических ресурсов</t>
  </si>
  <si>
    <t>Основное мероприятие 08: Укомплектование недостающим пожарным имуществом, средствами и оборудованием ДПД  (приобретение  имущества, огнетушителей, обмундирования и пр.).</t>
  </si>
  <si>
    <t>03 0 08 00000</t>
  </si>
  <si>
    <t>Организация деятельности пожарного депо (укомплектование)</t>
  </si>
  <si>
    <t>03 0 08 20050</t>
  </si>
  <si>
    <t>Основное мероприятие 09: Оснащение территорий общего пользования и объектов, находящихся в муниципальной собственности противопожарным инвентарем и средствами пожаротушения</t>
  </si>
  <si>
    <t>03 0 09 00000</t>
  </si>
  <si>
    <t>Оборудование мест общего пользования первичными средствами пожаротушения  и противопожарным инвентарем</t>
  </si>
  <si>
    <t>03 0 09 20050</t>
  </si>
  <si>
    <t>Сельское хозяйство и рыболовство</t>
  </si>
  <si>
    <t>05</t>
  </si>
  <si>
    <t>Муниципальная программа «Содержание и ремонт объектов внешнего благоустройства на территории муниципального образования сельское поселение Ловозеро»</t>
  </si>
  <si>
    <t>04 0 00 00000</t>
  </si>
  <si>
    <t>Основное мероприятие 04: Мероприятия по осуществлению деятельности по обращению с животными без владельцев (отлов и содержание)</t>
  </si>
  <si>
    <t>04 0 04 00000</t>
  </si>
  <si>
    <t>Субвенция бюджетам муниципальных образований Мурманской области на осуществление деятельности по отлову и содержанию животных без владельцев</t>
  </si>
  <si>
    <t>04 0 04 75590</t>
  </si>
  <si>
    <t>Основное мероприятие 07: Организация осуществления деятельности по обращению с животными без владельцев</t>
  </si>
  <si>
    <t>04 0 07 00000</t>
  </si>
  <si>
    <t>04 0 07 75590</t>
  </si>
  <si>
    <t>Поддержка имеющихся информационных (в т. ч. телекоммуникационных) баз, обновление программного обеспечения (доступ к сети интернет)</t>
  </si>
  <si>
    <t>01 0 02 20010</t>
  </si>
  <si>
    <t>ЖИЛИЩНО-КОММУНАЛЬНОЕ ХОЗЯЙСТВО</t>
  </si>
  <si>
    <t>Жилищное хозяйство</t>
  </si>
  <si>
    <t>Основное мероприятие 02: Оплата взноса на капитальный ремонт МКД</t>
  </si>
  <si>
    <t>02 0 02 00000</t>
  </si>
  <si>
    <t>02 0 02 20030</t>
  </si>
  <si>
    <t>Благоустройство</t>
  </si>
  <si>
    <t xml:space="preserve">Основное мероприятие 01: Содержание и ремонт объектов внешнего благоустройства сельского поселения, в том числе и отдаленных сел </t>
  </si>
  <si>
    <t>04 0 01 00000</t>
  </si>
  <si>
    <t xml:space="preserve">Организация благоустройства территории сельского поселения </t>
  </si>
  <si>
    <t>04 0 01 20980</t>
  </si>
  <si>
    <t>Субсидия бюджетам муниципальных образований на реализацию проектов по поддержке местных инициатив</t>
  </si>
  <si>
    <t>04 0 01 71090</t>
  </si>
  <si>
    <t>Инициативный проект "Благоустройство территории сквера по адресу: ул.Новая с.Краснощелье"</t>
  </si>
  <si>
    <t>04 0 01 71091</t>
  </si>
  <si>
    <t xml:space="preserve">Софинансирование местного бюджета к субсидии на реализацию проектов по поддержке местных инициатив </t>
  </si>
  <si>
    <t>04 0 01 S1090</t>
  </si>
  <si>
    <t>04 0 01 S1091</t>
  </si>
  <si>
    <t>Основное мероприятие 02: Организация наружного освещения улиц, дворовых территорий поселения</t>
  </si>
  <si>
    <t>04 0 02 00000</t>
  </si>
  <si>
    <t>Обеспечение наружного уличного освещения населенных пунктов сельского поселения</t>
  </si>
  <si>
    <t>04 0 02 20180</t>
  </si>
  <si>
    <t>Уплата налогов, сборов и иных платежей</t>
  </si>
  <si>
    <t>Уплата иных платежей</t>
  </si>
  <si>
    <t xml:space="preserve">Техническое обеспечение наружного уличного освещения населенных пунктов сельского поселения </t>
  </si>
  <si>
    <t>04 0 02 20280</t>
  </si>
  <si>
    <t>Обустройство дополнительных линий уличного освещения населенных пунктов сельского поселения</t>
  </si>
  <si>
    <t>04 0 02 20290</t>
  </si>
  <si>
    <t>Основное мероприятие 03: Обеспечение сохранности, технического обслуживания и содержания прочих объектов благоустройства</t>
  </si>
  <si>
    <t>04 0 03 00000</t>
  </si>
  <si>
    <t>Мероприятия по содержанию прочих объектов благоустройства  (установка конструкций искусственный ели (монтаж и демонтаж))</t>
  </si>
  <si>
    <t>04 0 03 20380</t>
  </si>
  <si>
    <t>Мероприятия по обслуживанию прочих объектов благоустройства (техобслуживание светового, художественного оформления главной новогодней ели)</t>
  </si>
  <si>
    <t>04 0 03 20480</t>
  </si>
  <si>
    <t xml:space="preserve">Создание условий для массового отдыха жителей поселения и организация обустройства мест массового отдыха населения </t>
  </si>
  <si>
    <t>04 0 03 20580</t>
  </si>
  <si>
    <t>Муниципальная  программа «Энергосбережение и повышение энергетической эффективности муниципального образования сельское поселение Ловозеро Ловозерского района Мурманской области»</t>
  </si>
  <si>
    <t>06 0 00 00000</t>
  </si>
  <si>
    <t>Основное мероприятие 01: Повышение энергетической эффективности объектов наружного освещения, в том числе направленных на замену светильников уличного освещения  на светодиодные</t>
  </si>
  <si>
    <t>06 0 01 00000</t>
  </si>
  <si>
    <t>Замена светильников уличного освещения  на светодиодные</t>
  </si>
  <si>
    <t>06 0 01 20060</t>
  </si>
  <si>
    <t>Муниципальная программа «Формирование современной городской среды на территории муниципального образования сельское поселение Ловозеро»</t>
  </si>
  <si>
    <t>08 0 00 00000</t>
  </si>
  <si>
    <t>Национальный проект «Жилье и городская среда»</t>
  </si>
  <si>
    <t>08 0 F0 00000</t>
  </si>
  <si>
    <t>Федеральный проект «Формирование комфортной городской среды»»</t>
  </si>
  <si>
    <t>08 0 F2 00000</t>
  </si>
  <si>
    <t>Субсидия на поддержку муниципальных программ формирования современной городской среды в части выполнения мероприятий по благоустройству дворовых территорий</t>
  </si>
  <si>
    <t>08 0 F2 71210</t>
  </si>
  <si>
    <t>Софинансирование местного бюджета к субсидии из областного бюджета  на поддержку муниципальных программ формирования современной городской среды в части выполнения мероприятий по благоустройству дворовых территорий</t>
  </si>
  <si>
    <t>08 0 F2 S1210</t>
  </si>
  <si>
    <t>Основное мероприятие 01: Повышение уровня благоустройства дворовых территорий</t>
  </si>
  <si>
    <t>08 0 01 0000</t>
  </si>
  <si>
    <t>Изготовление пректной и сметной документации для выполнения работ по благоустройству дворовой территории</t>
  </si>
  <si>
    <t>08 0 01 20020</t>
  </si>
  <si>
    <t>Основное мероприятие 02: Повышение уровня благоустройства муниципальных территорий общего пользования</t>
  </si>
  <si>
    <t>08 0 02 00000</t>
  </si>
  <si>
    <t>Изготовление проектной и сметной документации для выполнения работ по благоустройству общественной территории</t>
  </si>
  <si>
    <t>08 0 02 20030</t>
  </si>
  <si>
    <t>Культура и кинематография</t>
  </si>
  <si>
    <t>08</t>
  </si>
  <si>
    <t>Культура</t>
  </si>
  <si>
    <t>Муниципальная  программа «Развитие культуры на территории сельского поселения Ловозеро Ловозерского района»</t>
  </si>
  <si>
    <t>07 0 00 00000</t>
  </si>
  <si>
    <t>Подпрограмма «Финансовое обеспечение выполнения муниципального задания МБУ «Ловозерский ЦРДК»»</t>
  </si>
  <si>
    <t>07 1 00 00000</t>
  </si>
  <si>
    <t xml:space="preserve">Основное мероприятие 01: Обеспечение деятельности  учреждения культуры </t>
  </si>
  <si>
    <t>07 1 01 00000</t>
  </si>
  <si>
    <t>Обеспечение деятельности культурно-досуговых учреждений (финансовое обеспечение муниципального задания)</t>
  </si>
  <si>
    <t>07 1 01 20090</t>
  </si>
  <si>
    <t>Предоставление субсидий бюджетным, автономным учреждениям и иным некоммерческим организациям</t>
  </si>
  <si>
    <t>Субсидии бюджетным учреждениям</t>
  </si>
  <si>
    <t>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</si>
  <si>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Субсидии бюджетам муниципальных образований на софинансирование расходов, направляемых на оплату труда и начисления на выплаты по оплате труда работникам муниципальных учреждений</t>
  </si>
  <si>
    <t>07 1 01 71100</t>
  </si>
  <si>
    <t>Софинансирование к субсидии бюджетам муниципальных образований на софинансирование расходов, направляемых на оплату труда и начисления на выплаты по оплате труда работникам муниципальных учреждений</t>
  </si>
  <si>
    <t>07 1 01 S1100</t>
  </si>
  <si>
    <t>Средства местного бюджета, превышающие размер расходного обязательства муниципального образования, в целях софинансирования которого предоставляется субсидия</t>
  </si>
  <si>
    <t>07 1 01 P1100</t>
  </si>
  <si>
    <t>Основное мероприятие 02: «Обеспечение реализации предоставления гарантий и компенсаций работникам культурно-досуговых организаций, расположенных в районах Крайнего Севера и приравненных к ним местностях»</t>
  </si>
  <si>
    <t>07 1 02 00000</t>
  </si>
  <si>
    <t>07 1 02 13060</t>
  </si>
  <si>
    <t>Субсидии бюджетным учреждениям на иные цели</t>
  </si>
  <si>
    <t>Основное мероприятие 03: «Организация праздничных мероприятий, посвященных юбилейным датам»</t>
  </si>
  <si>
    <t>07 1 03 00000</t>
  </si>
  <si>
    <t>Обеспечение деятельности культурно-досуговых учреждений</t>
  </si>
  <si>
    <t>07 1 03 20090</t>
  </si>
  <si>
    <t>Подпрограмма «Организация и проведение мероприятий по антитеррористической защищённости и пожарной безопасности в МБУ «Ловозерский ЦРДК»»</t>
  </si>
  <si>
    <t>07 2 00 00000</t>
  </si>
  <si>
    <t xml:space="preserve">Основное мероприятие 01: Обеспечение антитеррористической защищённости и пожарной безопасности учреждения культуры </t>
  </si>
  <si>
    <t>07 2 01 00000</t>
  </si>
  <si>
    <t>07 2 01 20090</t>
  </si>
  <si>
    <t>Подпрограмма «Энергосбережение и повышение энергетической эффективности в МБУ "Ловозерский ЦРДК"»</t>
  </si>
  <si>
    <t>07 3 00 00000</t>
  </si>
  <si>
    <t>Основное мероприятие 01: Обеспечение  мероприятий по энергосбережению и повышению энергетической эффективности учреждения культуры</t>
  </si>
  <si>
    <t>07 3 01 00000</t>
  </si>
  <si>
    <t>Обеспечение деятельности культурно-досуговых учреждений (энергосбережение и повышение энергетической эффективности)</t>
  </si>
  <si>
    <t>07 3 01 20090</t>
  </si>
  <si>
    <t>Субсидии на проведение ремонтных работ и укрепление материально-технической базы муниципальных учреждений культуры, образования в сфере культуры и искусства и архивов (за счет средств резервного фонда Правительства Мурманской области)</t>
  </si>
  <si>
    <t>07 3 01 7106U</t>
  </si>
  <si>
    <t>Софинансирование к субсидии на проведение ремонтных работ и укрепление материально-технической базы муниципальных учреждений культуры, образования в сфере культуры и искусства и архивов (за счет средств резервного фонда Правительства Мурманской области)</t>
  </si>
  <si>
    <t>07 3 01 S106U</t>
  </si>
  <si>
    <t>Подпрограмма «Модернизация учреждений культуры и искусства на территории сельского поселения Ловозеро»</t>
  </si>
  <si>
    <t>07 4 00 00000</t>
  </si>
  <si>
    <t>Основное мероприятие 01: «Обеспечение соответствия учреждения культуры  санитарно-гигиеническим, противопожарным нормам и требованиям, требованиям безопасности»</t>
  </si>
  <si>
    <t>07 4 01 00000</t>
  </si>
  <si>
    <t>07 4 01 20090</t>
  </si>
  <si>
    <t>Субсидии на проведение ремонтных работ и укрепление материально-технической базы муниципальных учреждений культуры, образования в сфере культуры и искусства и архивов</t>
  </si>
  <si>
    <t>07 4 01 71060</t>
  </si>
  <si>
    <t>Софинансирование к субсидии на проведение ремонтных работ и укрепление материально-технической базы муниципальных учреждений культуры, образования в сфере культуры и искусства и архивов</t>
  </si>
  <si>
    <t>07 4 01 S1060</t>
  </si>
  <si>
    <t>07 4 01 7106U</t>
  </si>
  <si>
    <t>07 4 01 S106U</t>
  </si>
  <si>
    <t>Основное мероприятие 02: «Укрепление материально-технической базы учреждения культуры»</t>
  </si>
  <si>
    <t>07 4 02 00000</t>
  </si>
  <si>
    <t>07 4 02 20090</t>
  </si>
  <si>
    <t>07 4 02 71090</t>
  </si>
  <si>
    <t>Инициативный проект "Обустройство места отдыха на территории МБУ «Ловозерский ЦРДК» по адресу: ул.Советская д. 30 с.Ловозеро"</t>
  </si>
  <si>
    <t>07 4 02 71092</t>
  </si>
  <si>
    <t>Софинансирование местного бюджета к субсидии на реализацию проектов по поддержке местных инициатив</t>
  </si>
  <si>
    <t>07 4 02 S1090</t>
  </si>
  <si>
    <t>07 4 02 S1092</t>
  </si>
  <si>
    <t>Иная непрограммная деятельность</t>
  </si>
  <si>
    <t>99 7 00 00000</t>
  </si>
  <si>
    <t>Иная непрограммная деятельность по профилактике и устранению последствий распространения коронавирусной инфекции</t>
  </si>
  <si>
    <t>99 7 К0  00000</t>
  </si>
  <si>
    <t xml:space="preserve">Расходы, связанные с профилактикой и устранением последствий распространения коронавирусной инфекции  </t>
  </si>
  <si>
    <t>99 7 К0 90020</t>
  </si>
  <si>
    <t>600</t>
  </si>
  <si>
    <t>610</t>
  </si>
  <si>
    <t>612</t>
  </si>
  <si>
    <t>СОЦИАЛЬНАЯ ПОЛИТИКА</t>
  </si>
  <si>
    <t>Пенсионное обеспечение</t>
  </si>
  <si>
    <t xml:space="preserve">Пенсионное обеспечение муниципальных служащих и лиц, замещавших муниципальные должности в органах местного самоуправления муниципального образования сельское поселение Ловозеро Ловозерского района в соответствии с законодательством о муниципальной службе </t>
  </si>
  <si>
    <t>99 7 00 80010</t>
  </si>
  <si>
    <t>Публичные нормативные социальные выплаты гражданам</t>
  </si>
  <si>
    <t>Иные пенсии, социальные доплаты к пенсиям</t>
  </si>
  <si>
    <t>РАЙОННЫЙ ФИНАНСОВЫЙ ОТДЕЛ АДМИНИСТРАЦИИ ЛОВОЗЕРСКОГО РАЙОНА</t>
  </si>
  <si>
    <t>032</t>
  </si>
  <si>
    <t>Транспорт</t>
  </si>
  <si>
    <t>Муниципальная программа "Организация доставки продовольственных товаров (за исключением подакцизных) в отделенные села сельского поселения Ловозеро Ловозерского района с ограниченными сроками завоза грузов"</t>
  </si>
  <si>
    <t>05 0 00 00000</t>
  </si>
  <si>
    <t>Основное мероприятие 01: Организация доставки продовольственных товаров (за исключением подакцизных) в отдаленные  населенные пункты Ловозерского района с ограниченными сроками завоза грузов</t>
  </si>
  <si>
    <t>05 0 01 00000</t>
  </si>
  <si>
    <t>Субсидия на оказание государственной финансовой поддержки доставки продовольственных товаров (за исключением подакцизных) в районы Мурманской области с ограниченными сроками завоза грузов</t>
  </si>
  <si>
    <t>05 0 01 70900</t>
  </si>
  <si>
    <t>Межбюджетные трансферты</t>
  </si>
  <si>
    <t>Иные межбюджетные трансферты</t>
  </si>
  <si>
    <t>Софинансирование к субсидии  на оказание государственной финансовой поддержки доставки продовольственных товаров (за исключением подакцизных) в районы Мурманской области с ограниченными сроками завоза грузов</t>
  </si>
  <si>
    <t>05 0 01 S0900</t>
  </si>
  <si>
    <t>Субсидии на оказание государственной финансовой поддержки доставки продовольственных товаров (за исключением подакцизных) в районы Мурманской области с ограниченными сроками завоза грузов (за счет средств резервного фонда Правительства Мурманской области)</t>
  </si>
  <si>
    <t>05 0 01 7090U</t>
  </si>
  <si>
    <t>Софинансирование местного бюджета к субсидии на оказание государственной финансовой поддержки доставки продовольственных товаров (за исключением подакцизных) в районы Мурманской области с ограниченными сроками завоза грузов (за счет средств резервного фонда Правительства Мурманской области)</t>
  </si>
  <si>
    <t>05 0 01 S090U</t>
  </si>
  <si>
    <t>ОБСЛУЖИВАНИЕ ГОСУДАРСТВЕННОГО И МУНИЦИПАЛЬНОГО ДОЛГА</t>
  </si>
  <si>
    <t>Обслуживание государственного внутреннего и муниципального долга</t>
  </si>
  <si>
    <t>Основное мероприятие 26: Организация эффективного управления муниципальным долгом</t>
  </si>
  <si>
    <t>01 0 26 00000</t>
  </si>
  <si>
    <t>Процентные платежи по муниципальному долгу</t>
  </si>
  <si>
    <t>01 0 26 20520</t>
  </si>
  <si>
    <t>Обслуживание  (государственного) муниципального долга</t>
  </si>
  <si>
    <t>Обслуживание муниципального долга</t>
  </si>
  <si>
    <t>Всего расходов</t>
  </si>
  <si>
    <t xml:space="preserve">к  решению Совета депутатов сельского поселения Ловозеро
 Ловозерского района от 21.12.2020 года № 102
 "О бюджете муниципального образования 
сельское поселение Ловозеро Ловозерского района
на 2021 год и плановый период 2022 и 2023 годов"
(в редакции от 27.04.2021 № 106, от 26.11.2021 № 130)       </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</si>
</sst>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0000"/>
    <numFmt numFmtId="165" formatCode="#,##0.00000"/>
    <numFmt numFmtId="166" formatCode="_-* #,##0_р_._-;\-* #,##0_р_._-;_-* &quot;-&quot;_р_._-;_-@_-"/>
    <numFmt numFmtId="167" formatCode="_-* #,##0.00_р_._-;\-* #,##0.00_р_._-;_-* &quot;-&quot;??_р_._-;_-@_-"/>
  </numFmts>
  <fonts count="15" x14ac:knownFonts="1">
    <font>
      <sz val="10"/>
      <name val="Arial"/>
    </font>
    <font>
      <sz val="11"/>
      <color theme="1"/>
      <name val="Calibri"/>
      <family val="2"/>
      <charset val="204"/>
      <scheme val="minor"/>
    </font>
    <font>
      <sz val="10"/>
      <name val="Times New Roman"/>
      <family val="1"/>
      <charset val="204"/>
    </font>
    <font>
      <sz val="8"/>
      <name val="Times New Roman"/>
      <family val="1"/>
      <charset val="204"/>
    </font>
    <font>
      <b/>
      <sz val="11"/>
      <name val="Times New Roman"/>
      <family val="1"/>
      <charset val="204"/>
    </font>
    <font>
      <b/>
      <i/>
      <sz val="10"/>
      <name val="Times New Roman"/>
      <family val="1"/>
      <charset val="204"/>
    </font>
    <font>
      <b/>
      <sz val="6.5"/>
      <name val="Times New Roman"/>
      <family val="1"/>
      <charset val="204"/>
    </font>
    <font>
      <sz val="10"/>
      <name val="Arial Cyr"/>
      <charset val="204"/>
    </font>
    <font>
      <b/>
      <sz val="10"/>
      <name val="Times New Roman"/>
      <family val="1"/>
      <charset val="204"/>
    </font>
    <font>
      <sz val="10"/>
      <name val="Arial"/>
      <family val="2"/>
      <charset val="204"/>
    </font>
    <font>
      <sz val="7"/>
      <color rgb="FF000000"/>
      <name val="Arial Cyr"/>
    </font>
    <font>
      <sz val="8"/>
      <color rgb="FF000000"/>
      <name val="Arial Cyr"/>
    </font>
    <font>
      <b/>
      <sz val="8"/>
      <color rgb="FF000000"/>
      <name val="Arial Cyr"/>
    </font>
    <font>
      <sz val="8"/>
      <color indexed="8"/>
      <name val="Arial Cyr"/>
    </font>
    <font>
      <sz val="10"/>
      <color rgb="FF000000"/>
      <name val="Arial Cy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right style="thin">
        <color rgb="FF000000"/>
      </right>
      <top style="hair">
        <color rgb="FF000000"/>
      </top>
      <bottom style="hair">
        <color rgb="FF000000"/>
      </bottom>
      <diagonal/>
    </border>
    <border>
      <left style="thin">
        <color indexed="8"/>
      </left>
      <right style="medium">
        <color indexed="8"/>
      </right>
      <top/>
      <bottom style="thin">
        <color indexed="8"/>
      </bottom>
      <diagonal/>
    </border>
    <border>
      <left style="thin">
        <color indexed="8"/>
      </left>
      <right style="thin">
        <color indexed="8"/>
      </right>
      <top/>
      <bottom style="thin">
        <color indexed="8"/>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s>
  <cellStyleXfs count="28">
    <xf numFmtId="0" fontId="0" fillId="0" borderId="0"/>
    <xf numFmtId="0" fontId="7" fillId="0" borderId="0"/>
    <xf numFmtId="0" fontId="9" fillId="0" borderId="0"/>
    <xf numFmtId="49" fontId="10" fillId="0" borderId="2">
      <alignment horizontal="center" vertical="center" wrapText="1"/>
    </xf>
    <xf numFmtId="0" fontId="10" fillId="0" borderId="2">
      <alignment horizontal="center" vertical="center" wrapText="1"/>
    </xf>
    <xf numFmtId="0" fontId="11" fillId="0" borderId="3">
      <alignment horizontal="center" vertical="center" wrapText="1"/>
    </xf>
    <xf numFmtId="49" fontId="12" fillId="0" borderId="4">
      <alignment horizontal="left" vertical="center" wrapText="1"/>
    </xf>
    <xf numFmtId="0" fontId="13" fillId="0" borderId="5">
      <alignment horizontal="left" wrapText="1" indent="2"/>
    </xf>
    <xf numFmtId="49" fontId="12" fillId="0" borderId="4">
      <alignment vertical="center" wrapText="1"/>
    </xf>
    <xf numFmtId="49" fontId="11" fillId="0" borderId="4">
      <alignment vertical="center" wrapText="1"/>
    </xf>
    <xf numFmtId="49" fontId="13" fillId="0" borderId="6">
      <alignment horizontal="center"/>
    </xf>
    <xf numFmtId="0" fontId="11" fillId="0" borderId="2">
      <alignment horizontal="center" vertical="center" wrapText="1"/>
    </xf>
    <xf numFmtId="49" fontId="12" fillId="0" borderId="2">
      <alignment horizontal="center" vertical="center" wrapText="1"/>
    </xf>
    <xf numFmtId="49" fontId="12" fillId="0" borderId="2">
      <alignment horizontal="center" vertical="center"/>
    </xf>
    <xf numFmtId="49" fontId="12" fillId="0" borderId="7">
      <alignment horizontal="center" vertical="center" wrapText="1"/>
    </xf>
    <xf numFmtId="49" fontId="11" fillId="0" borderId="8">
      <alignment horizontal="center" vertical="center" wrapText="1"/>
    </xf>
    <xf numFmtId="49" fontId="11" fillId="0" borderId="2">
      <alignment horizontal="center" vertical="center" wrapText="1"/>
    </xf>
    <xf numFmtId="0" fontId="14" fillId="0" borderId="2">
      <alignment horizontal="center" vertical="center"/>
    </xf>
    <xf numFmtId="4" fontId="11" fillId="0" borderId="2">
      <alignment horizontal="right" vertical="center" shrinkToFit="1"/>
    </xf>
    <xf numFmtId="4" fontId="11" fillId="0" borderId="7">
      <alignment horizontal="right" vertical="center" shrinkToFit="1"/>
    </xf>
    <xf numFmtId="4" fontId="11" fillId="0" borderId="8">
      <alignment horizontal="right" vertical="center" shrinkToFit="1"/>
    </xf>
    <xf numFmtId="4" fontId="11" fillId="0" borderId="2">
      <alignment horizontal="center" vertical="center" shrinkToFit="1"/>
    </xf>
    <xf numFmtId="4" fontId="11" fillId="0" borderId="8">
      <alignment horizontal="center" vertical="center" shrinkToFit="1"/>
    </xf>
    <xf numFmtId="4" fontId="11" fillId="0" borderId="7">
      <alignment horizontal="center" vertical="center" shrinkToFit="1"/>
    </xf>
    <xf numFmtId="0" fontId="7" fillId="0" borderId="0"/>
    <xf numFmtId="0" fontId="1" fillId="0" borderId="0"/>
    <xf numFmtId="166" fontId="7" fillId="0" borderId="0" applyFont="0" applyFill="0" applyBorder="0" applyAlignment="0" applyProtection="0"/>
    <xf numFmtId="167" fontId="7" fillId="0" borderId="0" applyFont="0" applyFill="0" applyBorder="0" applyAlignment="0" applyProtection="0"/>
  </cellStyleXfs>
  <cellXfs count="50">
    <xf numFmtId="0" fontId="0" fillId="0" borderId="0" xfId="0"/>
    <xf numFmtId="0" fontId="2" fillId="0" borderId="0" xfId="0" applyFont="1"/>
    <xf numFmtId="0" fontId="2" fillId="0" borderId="0" xfId="0" applyFont="1" applyFill="1" applyBorder="1" applyAlignment="1">
      <alignment horizontal="right" vertical="center" wrapText="1"/>
    </xf>
    <xf numFmtId="4" fontId="2" fillId="0" borderId="0" xfId="0" applyNumberFormat="1" applyFont="1" applyFill="1"/>
    <xf numFmtId="164" fontId="5" fillId="0" borderId="0" xfId="0" applyNumberFormat="1" applyFont="1" applyFill="1" applyBorder="1" applyAlignment="1">
      <alignment horizontal="right"/>
    </xf>
    <xf numFmtId="0" fontId="6" fillId="0" borderId="1" xfId="0" applyFont="1" applyFill="1" applyBorder="1" applyAlignment="1">
      <alignment horizontal="center" vertical="center" wrapText="1"/>
    </xf>
    <xf numFmtId="4" fontId="6" fillId="0" borderId="1" xfId="0" applyNumberFormat="1" applyFont="1" applyFill="1" applyBorder="1" applyAlignment="1">
      <alignment horizontal="center" vertical="center" wrapText="1"/>
    </xf>
    <xf numFmtId="0" fontId="2" fillId="0" borderId="0" xfId="0" applyFont="1" applyAlignment="1">
      <alignment horizontal="center" vertical="center"/>
    </xf>
    <xf numFmtId="0" fontId="2" fillId="0" borderId="1" xfId="0" applyFont="1" applyFill="1" applyBorder="1" applyAlignment="1">
      <alignment horizontal="center" vertical="center" wrapText="1"/>
    </xf>
    <xf numFmtId="0" fontId="2" fillId="0" borderId="1" xfId="0" applyFont="1" applyFill="1" applyBorder="1" applyAlignment="1">
      <alignment horizontal="center"/>
    </xf>
    <xf numFmtId="3" fontId="2" fillId="0" borderId="1" xfId="0" applyNumberFormat="1" applyFont="1" applyFill="1" applyBorder="1" applyAlignment="1">
      <alignment horizontal="center" vertical="center" wrapText="1"/>
    </xf>
    <xf numFmtId="0" fontId="8" fillId="0" borderId="1" xfId="0" applyFont="1" applyFill="1" applyBorder="1" applyAlignment="1">
      <alignment horizontal="left" vertical="top" wrapText="1"/>
    </xf>
    <xf numFmtId="49" fontId="8" fillId="0" borderId="1" xfId="0" applyNumberFormat="1" applyFont="1" applyFill="1" applyBorder="1" applyAlignment="1">
      <alignment horizontal="center"/>
    </xf>
    <xf numFmtId="165" fontId="8" fillId="0" borderId="1" xfId="0" applyNumberFormat="1" applyFont="1" applyFill="1" applyBorder="1" applyAlignment="1">
      <alignment horizontal="right" wrapText="1"/>
    </xf>
    <xf numFmtId="0" fontId="8" fillId="0" borderId="1" xfId="0" applyFont="1" applyFill="1" applyBorder="1" applyAlignment="1">
      <alignment vertical="top" wrapText="1"/>
    </xf>
    <xf numFmtId="0" fontId="8" fillId="0" borderId="1" xfId="0" applyFont="1" applyFill="1" applyBorder="1" applyAlignment="1">
      <alignment horizontal="center" wrapText="1"/>
    </xf>
    <xf numFmtId="49" fontId="8" fillId="0" borderId="1" xfId="0" applyNumberFormat="1" applyFont="1" applyFill="1" applyBorder="1" applyAlignment="1">
      <alignment horizontal="center" wrapText="1"/>
    </xf>
    <xf numFmtId="0" fontId="2" fillId="0" borderId="1" xfId="0" applyFont="1" applyFill="1" applyBorder="1" applyAlignment="1">
      <alignment vertical="distributed" wrapText="1"/>
    </xf>
    <xf numFmtId="49" fontId="2" fillId="0" borderId="1" xfId="0" applyNumberFormat="1" applyFont="1" applyFill="1" applyBorder="1" applyAlignment="1">
      <alignment horizontal="center"/>
    </xf>
    <xf numFmtId="0" fontId="2" fillId="0" borderId="1" xfId="0" applyFont="1" applyFill="1" applyBorder="1" applyAlignment="1">
      <alignment horizontal="center" wrapText="1"/>
    </xf>
    <xf numFmtId="49" fontId="2" fillId="0" borderId="1" xfId="0" applyNumberFormat="1" applyFont="1" applyFill="1" applyBorder="1" applyAlignment="1">
      <alignment horizontal="center" wrapText="1"/>
    </xf>
    <xf numFmtId="165" fontId="2" fillId="0" borderId="1" xfId="0" applyNumberFormat="1" applyFont="1" applyFill="1" applyBorder="1" applyAlignment="1">
      <alignment horizontal="right" wrapText="1"/>
    </xf>
    <xf numFmtId="0" fontId="2" fillId="0" borderId="1" xfId="0" applyFont="1" applyFill="1" applyBorder="1" applyAlignment="1">
      <alignment wrapText="1"/>
    </xf>
    <xf numFmtId="0" fontId="8" fillId="2" borderId="1" xfId="0" applyFont="1" applyFill="1" applyBorder="1" applyAlignment="1">
      <alignment vertical="distributed" wrapText="1"/>
    </xf>
    <xf numFmtId="49" fontId="8" fillId="2" borderId="1" xfId="0" applyNumberFormat="1" applyFont="1" applyFill="1" applyBorder="1" applyAlignment="1">
      <alignment horizontal="center"/>
    </xf>
    <xf numFmtId="0" fontId="2" fillId="2" borderId="0" xfId="0" applyFont="1" applyFill="1"/>
    <xf numFmtId="0" fontId="8" fillId="0" borderId="1" xfId="0" applyFont="1" applyFill="1" applyBorder="1" applyAlignment="1">
      <alignment vertical="distributed" wrapText="1"/>
    </xf>
    <xf numFmtId="0" fontId="8" fillId="0" borderId="1" xfId="0" applyFont="1" applyFill="1" applyBorder="1" applyAlignment="1">
      <alignment horizontal="center"/>
    </xf>
    <xf numFmtId="0" fontId="2" fillId="0" borderId="1" xfId="0" applyFont="1" applyFill="1" applyBorder="1" applyAlignment="1">
      <alignment horizontal="left" vertical="top" wrapText="1"/>
    </xf>
    <xf numFmtId="0" fontId="2" fillId="0" borderId="1" xfId="1" applyNumberFormat="1" applyFont="1" applyFill="1" applyBorder="1" applyAlignment="1" applyProtection="1">
      <alignment horizontal="left" wrapText="1" readingOrder="1"/>
    </xf>
    <xf numFmtId="0" fontId="8" fillId="0" borderId="1" xfId="1" applyFont="1" applyFill="1" applyBorder="1" applyAlignment="1">
      <alignment horizontal="left" vertical="center" wrapText="1"/>
    </xf>
    <xf numFmtId="165" fontId="8" fillId="0" borderId="1" xfId="0" applyNumberFormat="1" applyFont="1" applyFill="1" applyBorder="1" applyAlignment="1">
      <alignment horizontal="right"/>
    </xf>
    <xf numFmtId="0" fontId="8" fillId="0" borderId="0" xfId="0" applyFont="1"/>
    <xf numFmtId="0" fontId="8" fillId="0" borderId="1" xfId="0" applyFont="1" applyFill="1" applyBorder="1" applyAlignment="1">
      <alignment vertical="top"/>
    </xf>
    <xf numFmtId="0" fontId="2" fillId="0" borderId="1" xfId="2" applyNumberFormat="1" applyFont="1" applyFill="1" applyBorder="1" applyAlignment="1">
      <alignment horizontal="left" wrapText="1" readingOrder="1"/>
    </xf>
    <xf numFmtId="0" fontId="8" fillId="0" borderId="1" xfId="2" applyNumberFormat="1" applyFont="1" applyFill="1" applyBorder="1" applyAlignment="1">
      <alignment horizontal="left" wrapText="1" readingOrder="1"/>
    </xf>
    <xf numFmtId="165" fontId="8" fillId="2" borderId="1" xfId="0" applyNumberFormat="1" applyFont="1" applyFill="1" applyBorder="1" applyAlignment="1">
      <alignment horizontal="right"/>
    </xf>
    <xf numFmtId="0" fontId="3" fillId="0" borderId="1" xfId="0" applyFont="1" applyFill="1" applyBorder="1" applyAlignment="1">
      <alignment horizontal="center" vertical="center" wrapText="1"/>
    </xf>
    <xf numFmtId="0" fontId="2" fillId="0" borderId="0" xfId="0" applyFont="1" applyFill="1" applyBorder="1" applyAlignment="1">
      <alignment horizontal="right" vertical="center" wrapText="1"/>
    </xf>
    <xf numFmtId="0" fontId="2" fillId="0" borderId="0" xfId="0" applyFont="1" applyFill="1"/>
    <xf numFmtId="0" fontId="2" fillId="0" borderId="0" xfId="0" applyFont="1" applyFill="1" applyAlignment="1">
      <alignment horizontal="right"/>
    </xf>
    <xf numFmtId="0" fontId="2" fillId="0" borderId="0" xfId="0" applyFont="1" applyFill="1" applyAlignment="1">
      <alignment horizontal="right"/>
    </xf>
    <xf numFmtId="0" fontId="2" fillId="0" borderId="0" xfId="0" applyFont="1" applyFill="1" applyAlignment="1">
      <alignment wrapText="1"/>
    </xf>
    <xf numFmtId="0" fontId="4" fillId="0" borderId="0" xfId="0" applyFont="1" applyFill="1" applyBorder="1" applyAlignment="1">
      <alignment horizontal="center" vertical="center" wrapText="1"/>
    </xf>
    <xf numFmtId="0" fontId="4" fillId="0" borderId="0" xfId="0" applyFont="1" applyFill="1" applyBorder="1" applyAlignment="1">
      <alignment horizontal="center" vertical="center"/>
    </xf>
    <xf numFmtId="0" fontId="2" fillId="0" borderId="0" xfId="0" applyFont="1" applyFill="1" applyBorder="1" applyAlignment="1">
      <alignment horizontal="center" vertical="center"/>
    </xf>
    <xf numFmtId="0" fontId="2" fillId="0" borderId="0" xfId="0" applyNumberFormat="1" applyFont="1" applyFill="1" applyBorder="1" applyAlignment="1">
      <alignment horizontal="center" wrapText="1"/>
    </xf>
    <xf numFmtId="0" fontId="2" fillId="0" borderId="0" xfId="0" applyFont="1" applyFill="1" applyBorder="1" applyAlignment="1">
      <alignment horizontal="center"/>
    </xf>
    <xf numFmtId="0" fontId="2" fillId="0" borderId="1" xfId="0" applyFont="1" applyFill="1" applyBorder="1"/>
    <xf numFmtId="0" fontId="8" fillId="0" borderId="1" xfId="2" applyNumberFormat="1" applyFont="1" applyFill="1" applyBorder="1" applyAlignment="1">
      <alignment horizontal="left" vertical="center" wrapText="1" readingOrder="1"/>
    </xf>
  </cellXfs>
  <cellStyles count="28">
    <cellStyle name="xl103" xfId="3"/>
    <cellStyle name="xl107" xfId="4"/>
    <cellStyle name="xl25" xfId="5"/>
    <cellStyle name="xl27" xfId="6"/>
    <cellStyle name="xl32" xfId="7"/>
    <cellStyle name="xl37" xfId="8"/>
    <cellStyle name="xl43" xfId="9"/>
    <cellStyle name="xl45" xfId="10"/>
    <cellStyle name="xl57" xfId="11"/>
    <cellStyle name="xl59" xfId="12"/>
    <cellStyle name="xl64" xfId="13"/>
    <cellStyle name="xl65" xfId="14"/>
    <cellStyle name="xl66" xfId="15"/>
    <cellStyle name="xl67" xfId="16"/>
    <cellStyle name="xl91" xfId="17"/>
    <cellStyle name="xl92" xfId="18"/>
    <cellStyle name="xl93" xfId="19"/>
    <cellStyle name="xl94" xfId="20"/>
    <cellStyle name="xl95" xfId="21"/>
    <cellStyle name="xl96" xfId="22"/>
    <cellStyle name="xl97" xfId="23"/>
    <cellStyle name="Обычный" xfId="0" builtinId="0"/>
    <cellStyle name="Обычный 2" xfId="24"/>
    <cellStyle name="Обычный 3" xfId="25"/>
    <cellStyle name="Обычный_Лист1" xfId="1"/>
    <cellStyle name="Обычный_Прил № 4" xfId="2"/>
    <cellStyle name="Тысячи [0]_Лист1" xfId="26"/>
    <cellStyle name="Тысячи_Лист1" xfId="27"/>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59999389629810485"/>
    <pageSetUpPr fitToPage="1"/>
  </sheetPr>
  <dimension ref="A1:H355"/>
  <sheetViews>
    <sheetView tabSelected="1" zoomScale="85" zoomScaleNormal="85" zoomScaleSheetLayoutView="85" workbookViewId="0">
      <selection activeCell="I2" sqref="I2"/>
    </sheetView>
  </sheetViews>
  <sheetFormatPr defaultRowHeight="12.75" outlineLevelRow="1" x14ac:dyDescent="0.2"/>
  <cols>
    <col min="1" max="1" width="47.85546875" style="1" customWidth="1"/>
    <col min="2" max="2" width="7.140625" style="1" customWidth="1"/>
    <col min="3" max="3" width="6" style="1" customWidth="1"/>
    <col min="4" max="4" width="6.5703125" style="1" customWidth="1"/>
    <col min="5" max="5" width="14.140625" style="1" customWidth="1"/>
    <col min="6" max="6" width="7" style="1" customWidth="1"/>
    <col min="7" max="8" width="18.140625" style="3" customWidth="1"/>
    <col min="9" max="16384" width="9.140625" style="1"/>
  </cols>
  <sheetData>
    <row r="1" spans="1:8" outlineLevel="1" x14ac:dyDescent="0.2">
      <c r="A1" s="39"/>
      <c r="B1" s="40" t="s">
        <v>0</v>
      </c>
      <c r="C1" s="40"/>
      <c r="D1" s="40"/>
      <c r="E1" s="40"/>
      <c r="F1" s="40"/>
      <c r="G1" s="40"/>
      <c r="H1" s="41"/>
    </row>
    <row r="2" spans="1:8" ht="106.5" customHeight="1" outlineLevel="1" x14ac:dyDescent="0.2">
      <c r="A2" s="42"/>
      <c r="B2" s="38" t="s">
        <v>296</v>
      </c>
      <c r="C2" s="38"/>
      <c r="D2" s="38"/>
      <c r="E2" s="38"/>
      <c r="F2" s="38"/>
      <c r="G2" s="38"/>
      <c r="H2" s="2"/>
    </row>
    <row r="3" spans="1:8" ht="15.75" customHeight="1" outlineLevel="1" x14ac:dyDescent="0.2">
      <c r="A3" s="39"/>
      <c r="B3" s="39"/>
      <c r="C3" s="39"/>
      <c r="D3" s="39"/>
      <c r="E3" s="39"/>
      <c r="F3" s="39"/>
    </row>
    <row r="4" spans="1:8" ht="93" customHeight="1" outlineLevel="1" x14ac:dyDescent="0.2">
      <c r="A4" s="43" t="s">
        <v>1</v>
      </c>
      <c r="B4" s="44"/>
      <c r="C4" s="44"/>
      <c r="D4" s="44"/>
      <c r="E4" s="44"/>
      <c r="F4" s="44"/>
      <c r="G4" s="44"/>
      <c r="H4" s="45"/>
    </row>
    <row r="5" spans="1:8" ht="13.5" x14ac:dyDescent="0.25">
      <c r="A5" s="46"/>
      <c r="B5" s="47"/>
      <c r="C5" s="47"/>
      <c r="D5" s="47"/>
      <c r="E5" s="47"/>
      <c r="F5" s="47"/>
      <c r="H5" s="4" t="s">
        <v>2</v>
      </c>
    </row>
    <row r="6" spans="1:8" s="7" customFormat="1" ht="33.75" x14ac:dyDescent="0.2">
      <c r="A6" s="5" t="s">
        <v>3</v>
      </c>
      <c r="B6" s="5" t="s">
        <v>4</v>
      </c>
      <c r="C6" s="5" t="s">
        <v>5</v>
      </c>
      <c r="D6" s="5" t="s">
        <v>6</v>
      </c>
      <c r="E6" s="5" t="s">
        <v>7</v>
      </c>
      <c r="F6" s="5" t="s">
        <v>8</v>
      </c>
      <c r="G6" s="6" t="s">
        <v>9</v>
      </c>
      <c r="H6" s="37" t="s">
        <v>10</v>
      </c>
    </row>
    <row r="7" spans="1:8" x14ac:dyDescent="0.2">
      <c r="A7" s="8">
        <v>1</v>
      </c>
      <c r="B7" s="9">
        <v>2</v>
      </c>
      <c r="C7" s="8">
        <v>3</v>
      </c>
      <c r="D7" s="8">
        <v>4</v>
      </c>
      <c r="E7" s="8">
        <v>5</v>
      </c>
      <c r="F7" s="8">
        <v>6</v>
      </c>
      <c r="G7" s="10">
        <v>7</v>
      </c>
      <c r="H7" s="10">
        <v>8</v>
      </c>
    </row>
    <row r="8" spans="1:8" ht="25.5" x14ac:dyDescent="0.2">
      <c r="A8" s="11" t="s">
        <v>11</v>
      </c>
      <c r="B8" s="12" t="s">
        <v>12</v>
      </c>
      <c r="C8" s="8"/>
      <c r="D8" s="8"/>
      <c r="E8" s="8"/>
      <c r="F8" s="8"/>
      <c r="G8" s="13">
        <f>G9+G32</f>
        <v>1295.7</v>
      </c>
      <c r="H8" s="13">
        <f>H9+H32</f>
        <v>29.164999999999999</v>
      </c>
    </row>
    <row r="9" spans="1:8" x14ac:dyDescent="0.2">
      <c r="A9" s="14" t="s">
        <v>13</v>
      </c>
      <c r="B9" s="12" t="s">
        <v>12</v>
      </c>
      <c r="C9" s="15" t="s">
        <v>14</v>
      </c>
      <c r="D9" s="15" t="s">
        <v>15</v>
      </c>
      <c r="E9" s="15" t="s">
        <v>15</v>
      </c>
      <c r="F9" s="15" t="s">
        <v>15</v>
      </c>
      <c r="G9" s="13">
        <f>G10+G22</f>
        <v>1265</v>
      </c>
      <c r="H9" s="13"/>
    </row>
    <row r="10" spans="1:8" ht="38.25" x14ac:dyDescent="0.2">
      <c r="A10" s="14" t="s">
        <v>16</v>
      </c>
      <c r="B10" s="12" t="s">
        <v>12</v>
      </c>
      <c r="C10" s="15" t="s">
        <v>14</v>
      </c>
      <c r="D10" s="16" t="s">
        <v>17</v>
      </c>
      <c r="E10" s="15" t="s">
        <v>15</v>
      </c>
      <c r="F10" s="15" t="s">
        <v>15</v>
      </c>
      <c r="G10" s="13">
        <f>G11</f>
        <v>1130.1264000000001</v>
      </c>
      <c r="H10" s="13"/>
    </row>
    <row r="11" spans="1:8" x14ac:dyDescent="0.2">
      <c r="A11" s="17" t="s">
        <v>18</v>
      </c>
      <c r="B11" s="18" t="s">
        <v>12</v>
      </c>
      <c r="C11" s="19" t="s">
        <v>14</v>
      </c>
      <c r="D11" s="20" t="s">
        <v>17</v>
      </c>
      <c r="E11" s="9" t="s">
        <v>19</v>
      </c>
      <c r="F11" s="19" t="s">
        <v>15</v>
      </c>
      <c r="G11" s="21">
        <f>G12</f>
        <v>1130.1264000000001</v>
      </c>
      <c r="H11" s="21"/>
    </row>
    <row r="12" spans="1:8" ht="25.5" x14ac:dyDescent="0.2">
      <c r="A12" s="22" t="s">
        <v>20</v>
      </c>
      <c r="B12" s="18" t="s">
        <v>12</v>
      </c>
      <c r="C12" s="19" t="s">
        <v>14</v>
      </c>
      <c r="D12" s="20" t="s">
        <v>17</v>
      </c>
      <c r="E12" s="9" t="s">
        <v>21</v>
      </c>
      <c r="F12" s="19" t="s">
        <v>15</v>
      </c>
      <c r="G12" s="21">
        <f>G13+G18</f>
        <v>1130.1264000000001</v>
      </c>
      <c r="H12" s="21"/>
    </row>
    <row r="13" spans="1:8" ht="25.5" x14ac:dyDescent="0.2">
      <c r="A13" s="22" t="s">
        <v>22</v>
      </c>
      <c r="B13" s="18" t="s">
        <v>12</v>
      </c>
      <c r="C13" s="19" t="s">
        <v>14</v>
      </c>
      <c r="D13" s="20" t="s">
        <v>17</v>
      </c>
      <c r="E13" s="9" t="s">
        <v>23</v>
      </c>
      <c r="F13" s="19"/>
      <c r="G13" s="21">
        <f t="shared" ref="G13:G14" si="0">G14</f>
        <v>1130.1264000000001</v>
      </c>
      <c r="H13" s="21"/>
    </row>
    <row r="14" spans="1:8" ht="63.75" x14ac:dyDescent="0.2">
      <c r="A14" s="22" t="s">
        <v>24</v>
      </c>
      <c r="B14" s="18" t="s">
        <v>12</v>
      </c>
      <c r="C14" s="19" t="s">
        <v>14</v>
      </c>
      <c r="D14" s="20" t="s">
        <v>17</v>
      </c>
      <c r="E14" s="9" t="s">
        <v>23</v>
      </c>
      <c r="F14" s="19">
        <v>100</v>
      </c>
      <c r="G14" s="21">
        <f t="shared" si="0"/>
        <v>1130.1264000000001</v>
      </c>
      <c r="H14" s="21"/>
    </row>
    <row r="15" spans="1:8" ht="25.5" x14ac:dyDescent="0.2">
      <c r="A15" s="17" t="s">
        <v>25</v>
      </c>
      <c r="B15" s="18" t="s">
        <v>12</v>
      </c>
      <c r="C15" s="19" t="s">
        <v>14</v>
      </c>
      <c r="D15" s="20" t="s">
        <v>17</v>
      </c>
      <c r="E15" s="9" t="s">
        <v>23</v>
      </c>
      <c r="F15" s="19">
        <v>120</v>
      </c>
      <c r="G15" s="21">
        <f>G16+G17</f>
        <v>1130.1264000000001</v>
      </c>
      <c r="H15" s="21"/>
    </row>
    <row r="16" spans="1:8" ht="25.5" x14ac:dyDescent="0.2">
      <c r="A16" s="17" t="s">
        <v>26</v>
      </c>
      <c r="B16" s="18" t="s">
        <v>12</v>
      </c>
      <c r="C16" s="19" t="s">
        <v>14</v>
      </c>
      <c r="D16" s="20" t="s">
        <v>17</v>
      </c>
      <c r="E16" s="9" t="s">
        <v>23</v>
      </c>
      <c r="F16" s="19">
        <v>121</v>
      </c>
      <c r="G16" s="21">
        <v>867.99239999999998</v>
      </c>
      <c r="H16" s="21"/>
    </row>
    <row r="17" spans="1:8" ht="38.25" x14ac:dyDescent="0.2">
      <c r="A17" s="17" t="s">
        <v>27</v>
      </c>
      <c r="B17" s="18" t="s">
        <v>12</v>
      </c>
      <c r="C17" s="19" t="s">
        <v>14</v>
      </c>
      <c r="D17" s="20" t="s">
        <v>17</v>
      </c>
      <c r="E17" s="9" t="s">
        <v>23</v>
      </c>
      <c r="F17" s="19">
        <v>129</v>
      </c>
      <c r="G17" s="21">
        <v>262.13400000000001</v>
      </c>
      <c r="H17" s="21"/>
    </row>
    <row r="18" spans="1:8" ht="51" x14ac:dyDescent="0.2">
      <c r="A18" s="22" t="s">
        <v>28</v>
      </c>
      <c r="B18" s="18" t="s">
        <v>12</v>
      </c>
      <c r="C18" s="19" t="s">
        <v>14</v>
      </c>
      <c r="D18" s="20" t="s">
        <v>17</v>
      </c>
      <c r="E18" s="9" t="s">
        <v>29</v>
      </c>
      <c r="F18" s="19"/>
      <c r="G18" s="21">
        <f t="shared" ref="G18:G19" si="1">G19</f>
        <v>0</v>
      </c>
      <c r="H18" s="21"/>
    </row>
    <row r="19" spans="1:8" ht="63.75" x14ac:dyDescent="0.2">
      <c r="A19" s="22" t="s">
        <v>24</v>
      </c>
      <c r="B19" s="18" t="s">
        <v>12</v>
      </c>
      <c r="C19" s="19" t="s">
        <v>14</v>
      </c>
      <c r="D19" s="20" t="s">
        <v>17</v>
      </c>
      <c r="E19" s="9" t="s">
        <v>29</v>
      </c>
      <c r="F19" s="19">
        <v>100</v>
      </c>
      <c r="G19" s="21">
        <f t="shared" si="1"/>
        <v>0</v>
      </c>
      <c r="H19" s="21"/>
    </row>
    <row r="20" spans="1:8" ht="25.5" x14ac:dyDescent="0.2">
      <c r="A20" s="29" t="s">
        <v>25</v>
      </c>
      <c r="B20" s="18" t="s">
        <v>12</v>
      </c>
      <c r="C20" s="19" t="s">
        <v>14</v>
      </c>
      <c r="D20" s="20" t="s">
        <v>17</v>
      </c>
      <c r="E20" s="9" t="s">
        <v>29</v>
      </c>
      <c r="F20" s="19">
        <v>120</v>
      </c>
      <c r="G20" s="21">
        <f>G21</f>
        <v>0</v>
      </c>
      <c r="H20" s="21"/>
    </row>
    <row r="21" spans="1:8" ht="38.25" x14ac:dyDescent="0.2">
      <c r="A21" s="17" t="s">
        <v>30</v>
      </c>
      <c r="B21" s="18" t="s">
        <v>12</v>
      </c>
      <c r="C21" s="19" t="s">
        <v>14</v>
      </c>
      <c r="D21" s="20" t="s">
        <v>17</v>
      </c>
      <c r="E21" s="9" t="s">
        <v>29</v>
      </c>
      <c r="F21" s="19">
        <v>122</v>
      </c>
      <c r="G21" s="21">
        <v>0</v>
      </c>
      <c r="H21" s="21"/>
    </row>
    <row r="22" spans="1:8" ht="51" x14ac:dyDescent="0.2">
      <c r="A22" s="14" t="s">
        <v>31</v>
      </c>
      <c r="B22" s="12" t="s">
        <v>12</v>
      </c>
      <c r="C22" s="15" t="s">
        <v>14</v>
      </c>
      <c r="D22" s="16" t="s">
        <v>32</v>
      </c>
      <c r="E22" s="15" t="s">
        <v>15</v>
      </c>
      <c r="F22" s="15" t="s">
        <v>15</v>
      </c>
      <c r="G22" s="13">
        <f>G23</f>
        <v>134.87360000000001</v>
      </c>
      <c r="H22" s="13"/>
    </row>
    <row r="23" spans="1:8" x14ac:dyDescent="0.2">
      <c r="A23" s="17" t="s">
        <v>18</v>
      </c>
      <c r="B23" s="18" t="s">
        <v>12</v>
      </c>
      <c r="C23" s="19" t="s">
        <v>14</v>
      </c>
      <c r="D23" s="20" t="s">
        <v>32</v>
      </c>
      <c r="E23" s="9" t="s">
        <v>19</v>
      </c>
      <c r="F23" s="19" t="s">
        <v>15</v>
      </c>
      <c r="G23" s="21">
        <f t="shared" ref="G23:G24" si="2">G24</f>
        <v>134.87360000000001</v>
      </c>
      <c r="H23" s="21"/>
    </row>
    <row r="24" spans="1:8" ht="25.5" x14ac:dyDescent="0.2">
      <c r="A24" s="22" t="s">
        <v>20</v>
      </c>
      <c r="B24" s="18" t="s">
        <v>12</v>
      </c>
      <c r="C24" s="19" t="s">
        <v>14</v>
      </c>
      <c r="D24" s="20" t="s">
        <v>32</v>
      </c>
      <c r="E24" s="9" t="s">
        <v>21</v>
      </c>
      <c r="F24" s="19" t="s">
        <v>15</v>
      </c>
      <c r="G24" s="21">
        <f t="shared" si="2"/>
        <v>134.87360000000001</v>
      </c>
      <c r="H24" s="21"/>
    </row>
    <row r="25" spans="1:8" ht="25.5" x14ac:dyDescent="0.2">
      <c r="A25" s="29" t="s">
        <v>33</v>
      </c>
      <c r="B25" s="18" t="s">
        <v>12</v>
      </c>
      <c r="C25" s="19" t="s">
        <v>14</v>
      </c>
      <c r="D25" s="20" t="s">
        <v>32</v>
      </c>
      <c r="E25" s="9" t="s">
        <v>34</v>
      </c>
      <c r="F25" s="9"/>
      <c r="G25" s="21">
        <f t="shared" ref="G25" si="3">G26+G29</f>
        <v>134.87360000000001</v>
      </c>
      <c r="H25" s="21"/>
    </row>
    <row r="26" spans="1:8" ht="63.75" x14ac:dyDescent="0.2">
      <c r="A26" s="29" t="s">
        <v>24</v>
      </c>
      <c r="B26" s="18" t="s">
        <v>12</v>
      </c>
      <c r="C26" s="19" t="s">
        <v>14</v>
      </c>
      <c r="D26" s="20" t="s">
        <v>32</v>
      </c>
      <c r="E26" s="9" t="s">
        <v>34</v>
      </c>
      <c r="F26" s="9">
        <v>100</v>
      </c>
      <c r="G26" s="21">
        <f t="shared" ref="G26:G27" si="4">G27</f>
        <v>18.782</v>
      </c>
      <c r="H26" s="21"/>
    </row>
    <row r="27" spans="1:8" ht="25.5" x14ac:dyDescent="0.2">
      <c r="A27" s="29" t="s">
        <v>25</v>
      </c>
      <c r="B27" s="18" t="s">
        <v>12</v>
      </c>
      <c r="C27" s="19" t="s">
        <v>14</v>
      </c>
      <c r="D27" s="20" t="s">
        <v>32</v>
      </c>
      <c r="E27" s="9" t="s">
        <v>34</v>
      </c>
      <c r="F27" s="9">
        <v>120</v>
      </c>
      <c r="G27" s="21">
        <f t="shared" si="4"/>
        <v>18.782</v>
      </c>
      <c r="H27" s="21"/>
    </row>
    <row r="28" spans="1:8" ht="38.25" x14ac:dyDescent="0.2">
      <c r="A28" s="29" t="s">
        <v>30</v>
      </c>
      <c r="B28" s="18" t="s">
        <v>12</v>
      </c>
      <c r="C28" s="19" t="s">
        <v>14</v>
      </c>
      <c r="D28" s="20" t="s">
        <v>32</v>
      </c>
      <c r="E28" s="9" t="s">
        <v>34</v>
      </c>
      <c r="F28" s="9">
        <v>122</v>
      </c>
      <c r="G28" s="21">
        <f>17.382+1.4</f>
        <v>18.782</v>
      </c>
      <c r="H28" s="21"/>
    </row>
    <row r="29" spans="1:8" ht="25.5" x14ac:dyDescent="0.2">
      <c r="A29" s="29" t="s">
        <v>35</v>
      </c>
      <c r="B29" s="18" t="s">
        <v>12</v>
      </c>
      <c r="C29" s="19" t="s">
        <v>14</v>
      </c>
      <c r="D29" s="20" t="s">
        <v>32</v>
      </c>
      <c r="E29" s="9" t="s">
        <v>34</v>
      </c>
      <c r="F29" s="9">
        <v>200</v>
      </c>
      <c r="G29" s="21">
        <f t="shared" ref="G29" si="5">G30</f>
        <v>116.0916</v>
      </c>
      <c r="H29" s="21"/>
    </row>
    <row r="30" spans="1:8" ht="25.5" x14ac:dyDescent="0.2">
      <c r="A30" s="29" t="s">
        <v>36</v>
      </c>
      <c r="B30" s="18" t="s">
        <v>12</v>
      </c>
      <c r="C30" s="19" t="s">
        <v>14</v>
      </c>
      <c r="D30" s="20" t="s">
        <v>32</v>
      </c>
      <c r="E30" s="9" t="s">
        <v>34</v>
      </c>
      <c r="F30" s="9">
        <v>240</v>
      </c>
      <c r="G30" s="21">
        <f>G31</f>
        <v>116.0916</v>
      </c>
      <c r="H30" s="21"/>
    </row>
    <row r="31" spans="1:8" x14ac:dyDescent="0.2">
      <c r="A31" s="29" t="s">
        <v>37</v>
      </c>
      <c r="B31" s="18" t="s">
        <v>12</v>
      </c>
      <c r="C31" s="19" t="s">
        <v>14</v>
      </c>
      <c r="D31" s="20" t="s">
        <v>32</v>
      </c>
      <c r="E31" s="9" t="s">
        <v>34</v>
      </c>
      <c r="F31" s="9">
        <v>244</v>
      </c>
      <c r="G31" s="21">
        <f>117.4916-1.4</f>
        <v>116.0916</v>
      </c>
      <c r="H31" s="21"/>
    </row>
    <row r="32" spans="1:8" s="25" customFormat="1" x14ac:dyDescent="0.2">
      <c r="A32" s="26" t="s">
        <v>38</v>
      </c>
      <c r="B32" s="12" t="s">
        <v>12</v>
      </c>
      <c r="C32" s="15" t="s">
        <v>39</v>
      </c>
      <c r="D32" s="48"/>
      <c r="E32" s="18"/>
      <c r="F32" s="9"/>
      <c r="G32" s="13">
        <f>G33</f>
        <v>30.7</v>
      </c>
      <c r="H32" s="13">
        <f t="shared" ref="H32:H34" si="6">H33</f>
        <v>29.164999999999999</v>
      </c>
    </row>
    <row r="33" spans="1:8" x14ac:dyDescent="0.2">
      <c r="A33" s="26" t="s">
        <v>40</v>
      </c>
      <c r="B33" s="12" t="s">
        <v>12</v>
      </c>
      <c r="C33" s="15" t="s">
        <v>39</v>
      </c>
      <c r="D33" s="15" t="s">
        <v>41</v>
      </c>
      <c r="E33" s="18"/>
      <c r="F33" s="9"/>
      <c r="G33" s="13">
        <f>G34</f>
        <v>30.7</v>
      </c>
      <c r="H33" s="13">
        <f>H34</f>
        <v>29.164999999999999</v>
      </c>
    </row>
    <row r="34" spans="1:8" ht="38.25" x14ac:dyDescent="0.2">
      <c r="A34" s="17" t="s">
        <v>42</v>
      </c>
      <c r="B34" s="18" t="s">
        <v>12</v>
      </c>
      <c r="C34" s="18" t="s">
        <v>39</v>
      </c>
      <c r="D34" s="18" t="s">
        <v>41</v>
      </c>
      <c r="E34" s="18" t="s">
        <v>43</v>
      </c>
      <c r="F34" s="9"/>
      <c r="G34" s="21">
        <f>G35</f>
        <v>30.7</v>
      </c>
      <c r="H34" s="21">
        <f t="shared" si="6"/>
        <v>29.164999999999999</v>
      </c>
    </row>
    <row r="35" spans="1:8" ht="51" x14ac:dyDescent="0.2">
      <c r="A35" s="17" t="s">
        <v>44</v>
      </c>
      <c r="B35" s="18" t="s">
        <v>12</v>
      </c>
      <c r="C35" s="18" t="s">
        <v>39</v>
      </c>
      <c r="D35" s="18" t="s">
        <v>41</v>
      </c>
      <c r="E35" s="18" t="s">
        <v>45</v>
      </c>
      <c r="F35" s="9"/>
      <c r="G35" s="21">
        <f>G36+G40</f>
        <v>30.7</v>
      </c>
      <c r="H35" s="21">
        <f t="shared" ref="H35" si="7">H36+H40</f>
        <v>29.164999999999999</v>
      </c>
    </row>
    <row r="36" spans="1:8" ht="38.25" x14ac:dyDescent="0.2">
      <c r="A36" s="26" t="s">
        <v>46</v>
      </c>
      <c r="B36" s="12" t="s">
        <v>12</v>
      </c>
      <c r="C36" s="12" t="s">
        <v>39</v>
      </c>
      <c r="D36" s="12" t="s">
        <v>41</v>
      </c>
      <c r="E36" s="12" t="s">
        <v>47</v>
      </c>
      <c r="F36" s="27"/>
      <c r="G36" s="13">
        <f t="shared" ref="G36:H38" si="8">G37</f>
        <v>29.164999999999999</v>
      </c>
      <c r="H36" s="13">
        <f t="shared" si="8"/>
        <v>29.164999999999999</v>
      </c>
    </row>
    <row r="37" spans="1:8" ht="25.5" x14ac:dyDescent="0.2">
      <c r="A37" s="28" t="s">
        <v>35</v>
      </c>
      <c r="B37" s="18" t="s">
        <v>12</v>
      </c>
      <c r="C37" s="18" t="s">
        <v>39</v>
      </c>
      <c r="D37" s="18" t="s">
        <v>41</v>
      </c>
      <c r="E37" s="18" t="s">
        <v>47</v>
      </c>
      <c r="F37" s="9">
        <v>200</v>
      </c>
      <c r="G37" s="21">
        <f t="shared" si="8"/>
        <v>29.164999999999999</v>
      </c>
      <c r="H37" s="21">
        <f t="shared" si="8"/>
        <v>29.164999999999999</v>
      </c>
    </row>
    <row r="38" spans="1:8" ht="25.5" x14ac:dyDescent="0.2">
      <c r="A38" s="28" t="s">
        <v>36</v>
      </c>
      <c r="B38" s="18" t="s">
        <v>12</v>
      </c>
      <c r="C38" s="18" t="s">
        <v>39</v>
      </c>
      <c r="D38" s="18" t="s">
        <v>41</v>
      </c>
      <c r="E38" s="18" t="s">
        <v>47</v>
      </c>
      <c r="F38" s="9">
        <v>240</v>
      </c>
      <c r="G38" s="21">
        <f t="shared" si="8"/>
        <v>29.164999999999999</v>
      </c>
      <c r="H38" s="21">
        <f t="shared" si="8"/>
        <v>29.164999999999999</v>
      </c>
    </row>
    <row r="39" spans="1:8" x14ac:dyDescent="0.2">
      <c r="A39" s="28" t="s">
        <v>37</v>
      </c>
      <c r="B39" s="18" t="s">
        <v>12</v>
      </c>
      <c r="C39" s="18" t="s">
        <v>39</v>
      </c>
      <c r="D39" s="18" t="s">
        <v>41</v>
      </c>
      <c r="E39" s="18" t="s">
        <v>47</v>
      </c>
      <c r="F39" s="9">
        <v>244</v>
      </c>
      <c r="G39" s="21">
        <f>4.56628+24.59872</f>
        <v>29.164999999999999</v>
      </c>
      <c r="H39" s="21">
        <f>G39</f>
        <v>29.164999999999999</v>
      </c>
    </row>
    <row r="40" spans="1:8" ht="51" x14ac:dyDescent="0.2">
      <c r="A40" s="26" t="s">
        <v>48</v>
      </c>
      <c r="B40" s="12" t="s">
        <v>12</v>
      </c>
      <c r="C40" s="12" t="s">
        <v>39</v>
      </c>
      <c r="D40" s="12" t="s">
        <v>41</v>
      </c>
      <c r="E40" s="12" t="s">
        <v>49</v>
      </c>
      <c r="F40" s="27"/>
      <c r="G40" s="13">
        <f t="shared" ref="G40:G42" si="9">G41</f>
        <v>1.5349999999999999</v>
      </c>
      <c r="H40" s="13"/>
    </row>
    <row r="41" spans="1:8" ht="25.5" x14ac:dyDescent="0.2">
      <c r="A41" s="28" t="s">
        <v>35</v>
      </c>
      <c r="B41" s="18" t="s">
        <v>12</v>
      </c>
      <c r="C41" s="18" t="s">
        <v>39</v>
      </c>
      <c r="D41" s="18" t="s">
        <v>41</v>
      </c>
      <c r="E41" s="18" t="s">
        <v>49</v>
      </c>
      <c r="F41" s="9">
        <v>200</v>
      </c>
      <c r="G41" s="21">
        <f t="shared" si="9"/>
        <v>1.5349999999999999</v>
      </c>
      <c r="H41" s="21"/>
    </row>
    <row r="42" spans="1:8" ht="25.5" x14ac:dyDescent="0.2">
      <c r="A42" s="28" t="s">
        <v>36</v>
      </c>
      <c r="B42" s="18" t="s">
        <v>12</v>
      </c>
      <c r="C42" s="18" t="s">
        <v>39</v>
      </c>
      <c r="D42" s="18" t="s">
        <v>41</v>
      </c>
      <c r="E42" s="18" t="s">
        <v>49</v>
      </c>
      <c r="F42" s="9">
        <v>240</v>
      </c>
      <c r="G42" s="21">
        <f t="shared" si="9"/>
        <v>1.5349999999999999</v>
      </c>
      <c r="H42" s="21"/>
    </row>
    <row r="43" spans="1:8" x14ac:dyDescent="0.2">
      <c r="A43" s="28" t="s">
        <v>37</v>
      </c>
      <c r="B43" s="18" t="s">
        <v>12</v>
      </c>
      <c r="C43" s="18" t="s">
        <v>39</v>
      </c>
      <c r="D43" s="18" t="s">
        <v>41</v>
      </c>
      <c r="E43" s="18" t="s">
        <v>49</v>
      </c>
      <c r="F43" s="9">
        <v>244</v>
      </c>
      <c r="G43" s="21">
        <f>0.24033+1.29467</f>
        <v>1.5349999999999999</v>
      </c>
      <c r="H43" s="21"/>
    </row>
    <row r="44" spans="1:8" x14ac:dyDescent="0.2">
      <c r="A44" s="11" t="s">
        <v>50</v>
      </c>
      <c r="B44" s="12" t="s">
        <v>51</v>
      </c>
      <c r="C44" s="8"/>
      <c r="D44" s="8"/>
      <c r="E44" s="8"/>
      <c r="F44" s="8"/>
      <c r="G44" s="13">
        <f>G45+G76+G89+G127+G147+G228+G323</f>
        <v>52025.774730000012</v>
      </c>
      <c r="H44" s="13">
        <f>H45+H76+H89+H127+H147+H228+H323</f>
        <v>29371.514110000004</v>
      </c>
    </row>
    <row r="45" spans="1:8" x14ac:dyDescent="0.2">
      <c r="A45" s="14" t="s">
        <v>13</v>
      </c>
      <c r="B45" s="12" t="s">
        <v>51</v>
      </c>
      <c r="C45" s="15" t="s">
        <v>14</v>
      </c>
      <c r="D45" s="15"/>
      <c r="E45" s="15"/>
      <c r="F45" s="15"/>
      <c r="G45" s="13">
        <f t="shared" ref="G45:H45" si="10">G52+G46</f>
        <v>248</v>
      </c>
      <c r="H45" s="13">
        <f t="shared" si="10"/>
        <v>4</v>
      </c>
    </row>
    <row r="46" spans="1:8" s="25" customFormat="1" hidden="1" outlineLevel="1" x14ac:dyDescent="0.2">
      <c r="A46" s="26" t="s">
        <v>52</v>
      </c>
      <c r="B46" s="12" t="s">
        <v>51</v>
      </c>
      <c r="C46" s="16" t="s">
        <v>14</v>
      </c>
      <c r="D46" s="15">
        <v>11</v>
      </c>
      <c r="E46" s="18"/>
      <c r="F46" s="27"/>
      <c r="G46" s="13">
        <f t="shared" ref="G46:G47" si="11">G47</f>
        <v>0</v>
      </c>
      <c r="H46" s="13"/>
    </row>
    <row r="47" spans="1:8" s="25" customFormat="1" ht="38.25" hidden="1" outlineLevel="1" x14ac:dyDescent="0.2">
      <c r="A47" s="17" t="s">
        <v>42</v>
      </c>
      <c r="B47" s="12" t="s">
        <v>51</v>
      </c>
      <c r="C47" s="18" t="s">
        <v>14</v>
      </c>
      <c r="D47" s="18" t="s">
        <v>53</v>
      </c>
      <c r="E47" s="18" t="s">
        <v>43</v>
      </c>
      <c r="F47" s="9"/>
      <c r="G47" s="21">
        <f t="shared" si="11"/>
        <v>0</v>
      </c>
      <c r="H47" s="21"/>
    </row>
    <row r="48" spans="1:8" s="25" customFormat="1" ht="25.5" hidden="1" outlineLevel="1" x14ac:dyDescent="0.2">
      <c r="A48" s="17" t="s">
        <v>54</v>
      </c>
      <c r="B48" s="12" t="s">
        <v>51</v>
      </c>
      <c r="C48" s="18" t="s">
        <v>14</v>
      </c>
      <c r="D48" s="18" t="s">
        <v>53</v>
      </c>
      <c r="E48" s="18" t="s">
        <v>55</v>
      </c>
      <c r="F48" s="9"/>
      <c r="G48" s="21">
        <f t="shared" ref="G48:G49" si="12">G50</f>
        <v>0</v>
      </c>
      <c r="H48" s="21"/>
    </row>
    <row r="49" spans="1:8" s="25" customFormat="1" hidden="1" outlineLevel="1" x14ac:dyDescent="0.2">
      <c r="A49" s="26" t="s">
        <v>56</v>
      </c>
      <c r="B49" s="12" t="s">
        <v>51</v>
      </c>
      <c r="C49" s="18" t="s">
        <v>14</v>
      </c>
      <c r="D49" s="18" t="s">
        <v>53</v>
      </c>
      <c r="E49" s="18" t="s">
        <v>57</v>
      </c>
      <c r="F49" s="9"/>
      <c r="G49" s="21">
        <f t="shared" si="12"/>
        <v>0</v>
      </c>
      <c r="H49" s="21"/>
    </row>
    <row r="50" spans="1:8" s="25" customFormat="1" hidden="1" outlineLevel="1" x14ac:dyDescent="0.2">
      <c r="A50" s="17" t="s">
        <v>58</v>
      </c>
      <c r="B50" s="12" t="s">
        <v>51</v>
      </c>
      <c r="C50" s="18" t="s">
        <v>14</v>
      </c>
      <c r="D50" s="18" t="s">
        <v>53</v>
      </c>
      <c r="E50" s="18" t="s">
        <v>57</v>
      </c>
      <c r="F50" s="9">
        <v>800</v>
      </c>
      <c r="G50" s="21">
        <f t="shared" ref="G50" si="13">G51</f>
        <v>0</v>
      </c>
      <c r="H50" s="21"/>
    </row>
    <row r="51" spans="1:8" s="25" customFormat="1" hidden="1" outlineLevel="1" x14ac:dyDescent="0.2">
      <c r="A51" s="17" t="s">
        <v>59</v>
      </c>
      <c r="B51" s="12" t="s">
        <v>51</v>
      </c>
      <c r="C51" s="18" t="s">
        <v>14</v>
      </c>
      <c r="D51" s="18" t="s">
        <v>53</v>
      </c>
      <c r="E51" s="18" t="s">
        <v>57</v>
      </c>
      <c r="F51" s="9">
        <v>870</v>
      </c>
      <c r="G51" s="21">
        <v>0</v>
      </c>
      <c r="H51" s="21"/>
    </row>
    <row r="52" spans="1:8" s="25" customFormat="1" collapsed="1" x14ac:dyDescent="0.2">
      <c r="A52" s="14" t="s">
        <v>60</v>
      </c>
      <c r="B52" s="12" t="s">
        <v>51</v>
      </c>
      <c r="C52" s="15" t="s">
        <v>14</v>
      </c>
      <c r="D52" s="16" t="s">
        <v>61</v>
      </c>
      <c r="E52" s="15" t="s">
        <v>15</v>
      </c>
      <c r="F52" s="15" t="s">
        <v>15</v>
      </c>
      <c r="G52" s="13">
        <f>G53+G70+G59</f>
        <v>248</v>
      </c>
      <c r="H52" s="13">
        <f>H53+H70+H59</f>
        <v>4</v>
      </c>
    </row>
    <row r="53" spans="1:8" ht="38.25" x14ac:dyDescent="0.2">
      <c r="A53" s="17" t="s">
        <v>42</v>
      </c>
      <c r="B53" s="18" t="s">
        <v>51</v>
      </c>
      <c r="C53" s="19" t="s">
        <v>14</v>
      </c>
      <c r="D53" s="20" t="s">
        <v>61</v>
      </c>
      <c r="E53" s="18" t="s">
        <v>43</v>
      </c>
      <c r="F53" s="9"/>
      <c r="G53" s="21">
        <f t="shared" ref="G53:G56" si="14">G54</f>
        <v>240</v>
      </c>
      <c r="H53" s="21"/>
    </row>
    <row r="54" spans="1:8" ht="38.25" x14ac:dyDescent="0.2">
      <c r="A54" s="17" t="s">
        <v>62</v>
      </c>
      <c r="B54" s="18" t="s">
        <v>51</v>
      </c>
      <c r="C54" s="19" t="s">
        <v>14</v>
      </c>
      <c r="D54" s="20" t="s">
        <v>61</v>
      </c>
      <c r="E54" s="18" t="s">
        <v>63</v>
      </c>
      <c r="F54" s="9"/>
      <c r="G54" s="21">
        <f t="shared" si="14"/>
        <v>240</v>
      </c>
      <c r="H54" s="21"/>
    </row>
    <row r="55" spans="1:8" ht="38.25" x14ac:dyDescent="0.2">
      <c r="A55" s="29" t="s">
        <v>64</v>
      </c>
      <c r="B55" s="18" t="s">
        <v>51</v>
      </c>
      <c r="C55" s="19" t="s">
        <v>14</v>
      </c>
      <c r="D55" s="20" t="s">
        <v>61</v>
      </c>
      <c r="E55" s="18" t="s">
        <v>65</v>
      </c>
      <c r="F55" s="9"/>
      <c r="G55" s="21">
        <f t="shared" si="14"/>
        <v>240</v>
      </c>
      <c r="H55" s="21"/>
    </row>
    <row r="56" spans="1:8" ht="25.5" x14ac:dyDescent="0.2">
      <c r="A56" s="29" t="s">
        <v>35</v>
      </c>
      <c r="B56" s="18" t="s">
        <v>51</v>
      </c>
      <c r="C56" s="19" t="s">
        <v>14</v>
      </c>
      <c r="D56" s="20" t="s">
        <v>61</v>
      </c>
      <c r="E56" s="18" t="s">
        <v>65</v>
      </c>
      <c r="F56" s="9">
        <v>200</v>
      </c>
      <c r="G56" s="21">
        <f t="shared" si="14"/>
        <v>240</v>
      </c>
      <c r="H56" s="21"/>
    </row>
    <row r="57" spans="1:8" ht="25.5" x14ac:dyDescent="0.2">
      <c r="A57" s="17" t="s">
        <v>36</v>
      </c>
      <c r="B57" s="18" t="s">
        <v>51</v>
      </c>
      <c r="C57" s="19" t="s">
        <v>14</v>
      </c>
      <c r="D57" s="20" t="s">
        <v>61</v>
      </c>
      <c r="E57" s="18" t="s">
        <v>65</v>
      </c>
      <c r="F57" s="9">
        <v>240</v>
      </c>
      <c r="G57" s="21">
        <f>G58</f>
        <v>240</v>
      </c>
      <c r="H57" s="21"/>
    </row>
    <row r="58" spans="1:8" x14ac:dyDescent="0.2">
      <c r="A58" s="17" t="s">
        <v>37</v>
      </c>
      <c r="B58" s="18" t="s">
        <v>51</v>
      </c>
      <c r="C58" s="19" t="s">
        <v>14</v>
      </c>
      <c r="D58" s="20" t="s">
        <v>61</v>
      </c>
      <c r="E58" s="18" t="s">
        <v>65</v>
      </c>
      <c r="F58" s="9">
        <v>244</v>
      </c>
      <c r="G58" s="21">
        <v>240</v>
      </c>
      <c r="H58" s="21"/>
    </row>
    <row r="59" spans="1:8" ht="63.75" x14ac:dyDescent="0.2">
      <c r="A59" s="26" t="s">
        <v>66</v>
      </c>
      <c r="B59" s="12" t="s">
        <v>51</v>
      </c>
      <c r="C59" s="12" t="s">
        <v>14</v>
      </c>
      <c r="D59" s="16" t="s">
        <v>61</v>
      </c>
      <c r="E59" s="12" t="s">
        <v>67</v>
      </c>
      <c r="F59" s="27"/>
      <c r="G59" s="13">
        <f>G60+G65</f>
        <v>4</v>
      </c>
      <c r="H59" s="13"/>
    </row>
    <row r="60" spans="1:8" s="25" customFormat="1" ht="38.25" x14ac:dyDescent="0.2">
      <c r="A60" s="26" t="s">
        <v>68</v>
      </c>
      <c r="B60" s="12" t="s">
        <v>51</v>
      </c>
      <c r="C60" s="12" t="s">
        <v>14</v>
      </c>
      <c r="D60" s="16" t="s">
        <v>61</v>
      </c>
      <c r="E60" s="12" t="s">
        <v>69</v>
      </c>
      <c r="F60" s="27"/>
      <c r="G60" s="13">
        <f t="shared" ref="G60:G68" si="15">G61</f>
        <v>4</v>
      </c>
      <c r="H60" s="13"/>
    </row>
    <row r="61" spans="1:8" s="25" customFormat="1" ht="25.5" x14ac:dyDescent="0.2">
      <c r="A61" s="26" t="s">
        <v>70</v>
      </c>
      <c r="B61" s="12" t="s">
        <v>51</v>
      </c>
      <c r="C61" s="12" t="s">
        <v>14</v>
      </c>
      <c r="D61" s="16" t="s">
        <v>61</v>
      </c>
      <c r="E61" s="12" t="s">
        <v>71</v>
      </c>
      <c r="F61" s="27"/>
      <c r="G61" s="13">
        <f t="shared" si="15"/>
        <v>4</v>
      </c>
      <c r="H61" s="13"/>
    </row>
    <row r="62" spans="1:8" s="25" customFormat="1" ht="25.5" x14ac:dyDescent="0.2">
      <c r="A62" s="28" t="s">
        <v>35</v>
      </c>
      <c r="B62" s="18" t="s">
        <v>51</v>
      </c>
      <c r="C62" s="18" t="s">
        <v>14</v>
      </c>
      <c r="D62" s="20" t="s">
        <v>61</v>
      </c>
      <c r="E62" s="18" t="s">
        <v>71</v>
      </c>
      <c r="F62" s="9">
        <v>200</v>
      </c>
      <c r="G62" s="21">
        <f t="shared" si="15"/>
        <v>4</v>
      </c>
      <c r="H62" s="21"/>
    </row>
    <row r="63" spans="1:8" s="25" customFormat="1" ht="25.5" x14ac:dyDescent="0.2">
      <c r="A63" s="28" t="s">
        <v>36</v>
      </c>
      <c r="B63" s="18" t="s">
        <v>51</v>
      </c>
      <c r="C63" s="18" t="s">
        <v>14</v>
      </c>
      <c r="D63" s="20" t="s">
        <v>61</v>
      </c>
      <c r="E63" s="18" t="s">
        <v>71</v>
      </c>
      <c r="F63" s="9">
        <v>240</v>
      </c>
      <c r="G63" s="21">
        <f t="shared" si="15"/>
        <v>4</v>
      </c>
      <c r="H63" s="21"/>
    </row>
    <row r="64" spans="1:8" x14ac:dyDescent="0.2">
      <c r="A64" s="28" t="s">
        <v>37</v>
      </c>
      <c r="B64" s="18" t="s">
        <v>51</v>
      </c>
      <c r="C64" s="18" t="s">
        <v>14</v>
      </c>
      <c r="D64" s="18" t="s">
        <v>61</v>
      </c>
      <c r="E64" s="18" t="s">
        <v>71</v>
      </c>
      <c r="F64" s="9">
        <v>244</v>
      </c>
      <c r="G64" s="21">
        <f>25-21</f>
        <v>4</v>
      </c>
      <c r="H64" s="21"/>
    </row>
    <row r="65" spans="1:8" s="25" customFormat="1" ht="38.25" hidden="1" outlineLevel="1" x14ac:dyDescent="0.2">
      <c r="A65" s="26" t="s">
        <v>72</v>
      </c>
      <c r="B65" s="12" t="s">
        <v>51</v>
      </c>
      <c r="C65" s="12" t="s">
        <v>14</v>
      </c>
      <c r="D65" s="16" t="s">
        <v>61</v>
      </c>
      <c r="E65" s="12" t="s">
        <v>73</v>
      </c>
      <c r="F65" s="27"/>
      <c r="G65" s="13">
        <f t="shared" si="15"/>
        <v>0</v>
      </c>
      <c r="H65" s="13"/>
    </row>
    <row r="66" spans="1:8" s="25" customFormat="1" ht="25.5" hidden="1" outlineLevel="1" x14ac:dyDescent="0.2">
      <c r="A66" s="26" t="s">
        <v>70</v>
      </c>
      <c r="B66" s="12" t="s">
        <v>51</v>
      </c>
      <c r="C66" s="12" t="s">
        <v>14</v>
      </c>
      <c r="D66" s="16" t="s">
        <v>61</v>
      </c>
      <c r="E66" s="12" t="s">
        <v>74</v>
      </c>
      <c r="F66" s="27"/>
      <c r="G66" s="13">
        <f t="shared" si="15"/>
        <v>0</v>
      </c>
      <c r="H66" s="13"/>
    </row>
    <row r="67" spans="1:8" s="25" customFormat="1" ht="25.5" hidden="1" outlineLevel="1" x14ac:dyDescent="0.2">
      <c r="A67" s="28" t="s">
        <v>35</v>
      </c>
      <c r="B67" s="18" t="s">
        <v>51</v>
      </c>
      <c r="C67" s="18" t="s">
        <v>14</v>
      </c>
      <c r="D67" s="20" t="s">
        <v>61</v>
      </c>
      <c r="E67" s="18" t="s">
        <v>74</v>
      </c>
      <c r="F67" s="9">
        <v>200</v>
      </c>
      <c r="G67" s="21">
        <f t="shared" si="15"/>
        <v>0</v>
      </c>
      <c r="H67" s="21"/>
    </row>
    <row r="68" spans="1:8" s="25" customFormat="1" ht="25.5" hidden="1" outlineLevel="1" x14ac:dyDescent="0.2">
      <c r="A68" s="28" t="s">
        <v>36</v>
      </c>
      <c r="B68" s="18" t="s">
        <v>51</v>
      </c>
      <c r="C68" s="18" t="s">
        <v>14</v>
      </c>
      <c r="D68" s="20" t="s">
        <v>61</v>
      </c>
      <c r="E68" s="18" t="s">
        <v>74</v>
      </c>
      <c r="F68" s="9">
        <v>240</v>
      </c>
      <c r="G68" s="21">
        <f t="shared" si="15"/>
        <v>0</v>
      </c>
      <c r="H68" s="21"/>
    </row>
    <row r="69" spans="1:8" hidden="1" outlineLevel="1" x14ac:dyDescent="0.2">
      <c r="A69" s="28" t="s">
        <v>37</v>
      </c>
      <c r="B69" s="18" t="s">
        <v>51</v>
      </c>
      <c r="C69" s="18" t="s">
        <v>14</v>
      </c>
      <c r="D69" s="18" t="s">
        <v>61</v>
      </c>
      <c r="E69" s="18" t="s">
        <v>74</v>
      </c>
      <c r="F69" s="9">
        <v>244</v>
      </c>
      <c r="G69" s="21">
        <v>0</v>
      </c>
      <c r="H69" s="21"/>
    </row>
    <row r="70" spans="1:8" collapsed="1" x14ac:dyDescent="0.2">
      <c r="A70" s="17" t="s">
        <v>18</v>
      </c>
      <c r="B70" s="18" t="s">
        <v>51</v>
      </c>
      <c r="C70" s="19" t="s">
        <v>14</v>
      </c>
      <c r="D70" s="20" t="s">
        <v>61</v>
      </c>
      <c r="E70" s="18" t="s">
        <v>19</v>
      </c>
      <c r="F70" s="9"/>
      <c r="G70" s="21">
        <f t="shared" ref="G70:H74" si="16">G71</f>
        <v>4</v>
      </c>
      <c r="H70" s="21">
        <f t="shared" si="16"/>
        <v>4</v>
      </c>
    </row>
    <row r="71" spans="1:8" ht="102" x14ac:dyDescent="0.2">
      <c r="A71" s="17" t="s">
        <v>75</v>
      </c>
      <c r="B71" s="18" t="s">
        <v>51</v>
      </c>
      <c r="C71" s="19" t="s">
        <v>14</v>
      </c>
      <c r="D71" s="20" t="s">
        <v>61</v>
      </c>
      <c r="E71" s="18" t="s">
        <v>76</v>
      </c>
      <c r="F71" s="9"/>
      <c r="G71" s="21">
        <f t="shared" si="16"/>
        <v>4</v>
      </c>
      <c r="H71" s="21">
        <f t="shared" si="16"/>
        <v>4</v>
      </c>
    </row>
    <row r="72" spans="1:8" ht="102" x14ac:dyDescent="0.2">
      <c r="A72" s="17" t="s">
        <v>77</v>
      </c>
      <c r="B72" s="18" t="s">
        <v>51</v>
      </c>
      <c r="C72" s="19" t="s">
        <v>14</v>
      </c>
      <c r="D72" s="20" t="s">
        <v>61</v>
      </c>
      <c r="E72" s="18" t="s">
        <v>78</v>
      </c>
      <c r="F72" s="9"/>
      <c r="G72" s="21">
        <f t="shared" si="16"/>
        <v>4</v>
      </c>
      <c r="H72" s="21">
        <f t="shared" si="16"/>
        <v>4</v>
      </c>
    </row>
    <row r="73" spans="1:8" ht="25.5" x14ac:dyDescent="0.2">
      <c r="A73" s="17" t="s">
        <v>35</v>
      </c>
      <c r="B73" s="18" t="s">
        <v>51</v>
      </c>
      <c r="C73" s="19" t="s">
        <v>14</v>
      </c>
      <c r="D73" s="20" t="s">
        <v>61</v>
      </c>
      <c r="E73" s="18" t="s">
        <v>78</v>
      </c>
      <c r="F73" s="9">
        <v>200</v>
      </c>
      <c r="G73" s="21">
        <f t="shared" si="16"/>
        <v>4</v>
      </c>
      <c r="H73" s="21">
        <f t="shared" si="16"/>
        <v>4</v>
      </c>
    </row>
    <row r="74" spans="1:8" ht="25.5" x14ac:dyDescent="0.2">
      <c r="A74" s="17" t="s">
        <v>36</v>
      </c>
      <c r="B74" s="18" t="s">
        <v>51</v>
      </c>
      <c r="C74" s="19" t="s">
        <v>14</v>
      </c>
      <c r="D74" s="20" t="s">
        <v>61</v>
      </c>
      <c r="E74" s="18" t="s">
        <v>78</v>
      </c>
      <c r="F74" s="9">
        <v>240</v>
      </c>
      <c r="G74" s="21">
        <f t="shared" si="16"/>
        <v>4</v>
      </c>
      <c r="H74" s="21">
        <f t="shared" si="16"/>
        <v>4</v>
      </c>
    </row>
    <row r="75" spans="1:8" x14ac:dyDescent="0.2">
      <c r="A75" s="17" t="s">
        <v>37</v>
      </c>
      <c r="B75" s="18" t="s">
        <v>51</v>
      </c>
      <c r="C75" s="19" t="s">
        <v>14</v>
      </c>
      <c r="D75" s="20" t="s">
        <v>61</v>
      </c>
      <c r="E75" s="18" t="s">
        <v>78</v>
      </c>
      <c r="F75" s="9">
        <v>244</v>
      </c>
      <c r="G75" s="21">
        <v>4</v>
      </c>
      <c r="H75" s="21">
        <f>G75</f>
        <v>4</v>
      </c>
    </row>
    <row r="76" spans="1:8" x14ac:dyDescent="0.2">
      <c r="A76" s="14" t="s">
        <v>79</v>
      </c>
      <c r="B76" s="12" t="s">
        <v>51</v>
      </c>
      <c r="C76" s="15" t="s">
        <v>17</v>
      </c>
      <c r="D76" s="15" t="s">
        <v>15</v>
      </c>
      <c r="E76" s="15" t="s">
        <v>15</v>
      </c>
      <c r="F76" s="9"/>
      <c r="G76" s="13">
        <f t="shared" ref="G76:H79" si="17">G77</f>
        <v>496.70000000000005</v>
      </c>
      <c r="H76" s="13">
        <f t="shared" si="17"/>
        <v>496.70000000000005</v>
      </c>
    </row>
    <row r="77" spans="1:8" x14ac:dyDescent="0.2">
      <c r="A77" s="14" t="s">
        <v>80</v>
      </c>
      <c r="B77" s="18" t="s">
        <v>51</v>
      </c>
      <c r="C77" s="19" t="s">
        <v>17</v>
      </c>
      <c r="D77" s="20" t="s">
        <v>32</v>
      </c>
      <c r="E77" s="18" t="s">
        <v>15</v>
      </c>
      <c r="F77" s="9"/>
      <c r="G77" s="21">
        <f t="shared" si="17"/>
        <v>496.70000000000005</v>
      </c>
      <c r="H77" s="21">
        <f t="shared" si="17"/>
        <v>496.70000000000005</v>
      </c>
    </row>
    <row r="78" spans="1:8" x14ac:dyDescent="0.2">
      <c r="A78" s="17" t="s">
        <v>18</v>
      </c>
      <c r="B78" s="18" t="s">
        <v>51</v>
      </c>
      <c r="C78" s="19" t="s">
        <v>17</v>
      </c>
      <c r="D78" s="20" t="s">
        <v>32</v>
      </c>
      <c r="E78" s="18" t="s">
        <v>19</v>
      </c>
      <c r="F78" s="9"/>
      <c r="G78" s="21">
        <f t="shared" si="17"/>
        <v>496.70000000000005</v>
      </c>
      <c r="H78" s="21">
        <f t="shared" si="17"/>
        <v>496.70000000000005</v>
      </c>
    </row>
    <row r="79" spans="1:8" ht="63.75" x14ac:dyDescent="0.2">
      <c r="A79" s="17" t="s">
        <v>81</v>
      </c>
      <c r="B79" s="18" t="s">
        <v>51</v>
      </c>
      <c r="C79" s="19" t="s">
        <v>17</v>
      </c>
      <c r="D79" s="20" t="s">
        <v>32</v>
      </c>
      <c r="E79" s="9" t="s">
        <v>82</v>
      </c>
      <c r="F79" s="9"/>
      <c r="G79" s="21">
        <f t="shared" si="17"/>
        <v>496.70000000000005</v>
      </c>
      <c r="H79" s="21">
        <f t="shared" si="17"/>
        <v>496.70000000000005</v>
      </c>
    </row>
    <row r="80" spans="1:8" ht="25.5" x14ac:dyDescent="0.2">
      <c r="A80" s="17" t="s">
        <v>83</v>
      </c>
      <c r="B80" s="18" t="s">
        <v>51</v>
      </c>
      <c r="C80" s="19" t="s">
        <v>17</v>
      </c>
      <c r="D80" s="20" t="s">
        <v>32</v>
      </c>
      <c r="E80" s="9" t="s">
        <v>84</v>
      </c>
      <c r="F80" s="9"/>
      <c r="G80" s="21">
        <f t="shared" ref="G80:H80" si="18">G81+G86</f>
        <v>496.70000000000005</v>
      </c>
      <c r="H80" s="21">
        <f t="shared" si="18"/>
        <v>496.70000000000005</v>
      </c>
    </row>
    <row r="81" spans="1:8" ht="63.75" x14ac:dyDescent="0.2">
      <c r="A81" s="17" t="s">
        <v>24</v>
      </c>
      <c r="B81" s="18" t="s">
        <v>51</v>
      </c>
      <c r="C81" s="19" t="s">
        <v>17</v>
      </c>
      <c r="D81" s="20" t="s">
        <v>32</v>
      </c>
      <c r="E81" s="9" t="s">
        <v>84</v>
      </c>
      <c r="F81" s="9">
        <v>100</v>
      </c>
      <c r="G81" s="21">
        <f t="shared" ref="G81:H81" si="19">G82</f>
        <v>442.38033000000001</v>
      </c>
      <c r="H81" s="21">
        <f t="shared" si="19"/>
        <v>442.38033000000001</v>
      </c>
    </row>
    <row r="82" spans="1:8" ht="25.5" x14ac:dyDescent="0.2">
      <c r="A82" s="17" t="s">
        <v>25</v>
      </c>
      <c r="B82" s="18" t="s">
        <v>51</v>
      </c>
      <c r="C82" s="19" t="s">
        <v>17</v>
      </c>
      <c r="D82" s="20" t="s">
        <v>32</v>
      </c>
      <c r="E82" s="9" t="s">
        <v>84</v>
      </c>
      <c r="F82" s="9">
        <v>120</v>
      </c>
      <c r="G82" s="21">
        <f>G83+G85+G84</f>
        <v>442.38033000000001</v>
      </c>
      <c r="H82" s="21">
        <f t="shared" ref="H82" si="20">H83+H85+H84</f>
        <v>442.38033000000001</v>
      </c>
    </row>
    <row r="83" spans="1:8" ht="25.5" x14ac:dyDescent="0.2">
      <c r="A83" s="17" t="s">
        <v>26</v>
      </c>
      <c r="B83" s="18" t="s">
        <v>51</v>
      </c>
      <c r="C83" s="19" t="s">
        <v>17</v>
      </c>
      <c r="D83" s="20" t="s">
        <v>32</v>
      </c>
      <c r="E83" s="9" t="s">
        <v>84</v>
      </c>
      <c r="F83" s="19">
        <v>121</v>
      </c>
      <c r="G83" s="21">
        <f>315.55174-0.03/1000</f>
        <v>315.55171000000001</v>
      </c>
      <c r="H83" s="21">
        <f>G83</f>
        <v>315.55171000000001</v>
      </c>
    </row>
    <row r="84" spans="1:8" ht="38.25" x14ac:dyDescent="0.2">
      <c r="A84" s="17" t="s">
        <v>30</v>
      </c>
      <c r="B84" s="18" t="s">
        <v>51</v>
      </c>
      <c r="C84" s="19" t="s">
        <v>17</v>
      </c>
      <c r="D84" s="20" t="s">
        <v>32</v>
      </c>
      <c r="E84" s="9" t="s">
        <v>84</v>
      </c>
      <c r="F84" s="19">
        <v>122</v>
      </c>
      <c r="G84" s="21">
        <f>28.6+5-2.068</f>
        <v>31.532</v>
      </c>
      <c r="H84" s="21">
        <f>G84</f>
        <v>31.532</v>
      </c>
    </row>
    <row r="85" spans="1:8" ht="38.25" x14ac:dyDescent="0.2">
      <c r="A85" s="17" t="s">
        <v>27</v>
      </c>
      <c r="B85" s="18" t="s">
        <v>51</v>
      </c>
      <c r="C85" s="19" t="s">
        <v>17</v>
      </c>
      <c r="D85" s="20" t="s">
        <v>32</v>
      </c>
      <c r="E85" s="9" t="s">
        <v>84</v>
      </c>
      <c r="F85" s="19">
        <v>129</v>
      </c>
      <c r="G85" s="21">
        <f>95.2966+0.02/1000</f>
        <v>95.296620000000004</v>
      </c>
      <c r="H85" s="21">
        <f>G85</f>
        <v>95.296620000000004</v>
      </c>
    </row>
    <row r="86" spans="1:8" ht="25.5" x14ac:dyDescent="0.2">
      <c r="A86" s="29" t="s">
        <v>35</v>
      </c>
      <c r="B86" s="18" t="s">
        <v>51</v>
      </c>
      <c r="C86" s="19" t="s">
        <v>17</v>
      </c>
      <c r="D86" s="20" t="s">
        <v>32</v>
      </c>
      <c r="E86" s="9" t="s">
        <v>84</v>
      </c>
      <c r="F86" s="9">
        <v>200</v>
      </c>
      <c r="G86" s="21">
        <f t="shared" ref="G86:H87" si="21">G87</f>
        <v>54.319670000000002</v>
      </c>
      <c r="H86" s="21">
        <f t="shared" si="21"/>
        <v>54.319670000000002</v>
      </c>
    </row>
    <row r="87" spans="1:8" ht="25.5" x14ac:dyDescent="0.2">
      <c r="A87" s="29" t="s">
        <v>36</v>
      </c>
      <c r="B87" s="18" t="s">
        <v>51</v>
      </c>
      <c r="C87" s="19" t="s">
        <v>17</v>
      </c>
      <c r="D87" s="20" t="s">
        <v>32</v>
      </c>
      <c r="E87" s="9" t="s">
        <v>84</v>
      </c>
      <c r="F87" s="9">
        <v>240</v>
      </c>
      <c r="G87" s="21">
        <f>G88</f>
        <v>54.319670000000002</v>
      </c>
      <c r="H87" s="21">
        <f t="shared" si="21"/>
        <v>54.319670000000002</v>
      </c>
    </row>
    <row r="88" spans="1:8" x14ac:dyDescent="0.2">
      <c r="A88" s="29" t="s">
        <v>37</v>
      </c>
      <c r="B88" s="18" t="s">
        <v>51</v>
      </c>
      <c r="C88" s="19" t="s">
        <v>17</v>
      </c>
      <c r="D88" s="20" t="s">
        <v>32</v>
      </c>
      <c r="E88" s="9" t="s">
        <v>84</v>
      </c>
      <c r="F88" s="9">
        <v>244</v>
      </c>
      <c r="G88" s="21">
        <f>57.25166-5+2.068+0.01/1000</f>
        <v>54.319670000000002</v>
      </c>
      <c r="H88" s="21">
        <f>G88</f>
        <v>54.319670000000002</v>
      </c>
    </row>
    <row r="89" spans="1:8" ht="25.5" x14ac:dyDescent="0.2">
      <c r="A89" s="14" t="s">
        <v>85</v>
      </c>
      <c r="B89" s="12" t="s">
        <v>51</v>
      </c>
      <c r="C89" s="15" t="s">
        <v>32</v>
      </c>
      <c r="D89" s="15" t="s">
        <v>15</v>
      </c>
      <c r="E89" s="15" t="s">
        <v>15</v>
      </c>
      <c r="F89" s="9" t="s">
        <v>15</v>
      </c>
      <c r="G89" s="13">
        <f t="shared" ref="G89:G90" si="22">G90</f>
        <v>351.53856000000002</v>
      </c>
      <c r="H89" s="13"/>
    </row>
    <row r="90" spans="1:8" ht="38.25" x14ac:dyDescent="0.2">
      <c r="A90" s="14" t="s">
        <v>86</v>
      </c>
      <c r="B90" s="12" t="s">
        <v>51</v>
      </c>
      <c r="C90" s="15" t="s">
        <v>32</v>
      </c>
      <c r="D90" s="15" t="s">
        <v>41</v>
      </c>
      <c r="E90" s="18"/>
      <c r="F90" s="9"/>
      <c r="G90" s="13">
        <f t="shared" si="22"/>
        <v>351.53856000000002</v>
      </c>
      <c r="H90" s="13"/>
    </row>
    <row r="91" spans="1:8" ht="51" x14ac:dyDescent="0.2">
      <c r="A91" s="26" t="s">
        <v>87</v>
      </c>
      <c r="B91" s="12" t="s">
        <v>51</v>
      </c>
      <c r="C91" s="16" t="s">
        <v>32</v>
      </c>
      <c r="D91" s="16" t="s">
        <v>41</v>
      </c>
      <c r="E91" s="12" t="s">
        <v>88</v>
      </c>
      <c r="F91" s="27"/>
      <c r="G91" s="13">
        <f>G92+G97+G102+G107+G111+G117+G122</f>
        <v>351.53856000000002</v>
      </c>
      <c r="H91" s="13"/>
    </row>
    <row r="92" spans="1:8" ht="25.5" x14ac:dyDescent="0.2">
      <c r="A92" s="26" t="s">
        <v>89</v>
      </c>
      <c r="B92" s="12" t="s">
        <v>51</v>
      </c>
      <c r="C92" s="16" t="s">
        <v>32</v>
      </c>
      <c r="D92" s="16" t="s">
        <v>41</v>
      </c>
      <c r="E92" s="12" t="s">
        <v>90</v>
      </c>
      <c r="F92" s="27"/>
      <c r="G92" s="13">
        <f t="shared" ref="G92:G95" si="23">G93</f>
        <v>34.887060000000005</v>
      </c>
      <c r="H92" s="13"/>
    </row>
    <row r="93" spans="1:8" ht="25.5" x14ac:dyDescent="0.2">
      <c r="A93" s="26" t="s">
        <v>91</v>
      </c>
      <c r="B93" s="12" t="s">
        <v>51</v>
      </c>
      <c r="C93" s="16" t="s">
        <v>32</v>
      </c>
      <c r="D93" s="16" t="s">
        <v>41</v>
      </c>
      <c r="E93" s="12" t="s">
        <v>92</v>
      </c>
      <c r="F93" s="27"/>
      <c r="G93" s="13">
        <f t="shared" si="23"/>
        <v>34.887060000000005</v>
      </c>
      <c r="H93" s="13"/>
    </row>
    <row r="94" spans="1:8" ht="25.5" x14ac:dyDescent="0.2">
      <c r="A94" s="17" t="s">
        <v>35</v>
      </c>
      <c r="B94" s="18" t="s">
        <v>51</v>
      </c>
      <c r="C94" s="20" t="s">
        <v>32</v>
      </c>
      <c r="D94" s="20" t="s">
        <v>41</v>
      </c>
      <c r="E94" s="18" t="s">
        <v>92</v>
      </c>
      <c r="F94" s="9">
        <v>200</v>
      </c>
      <c r="G94" s="21">
        <f t="shared" si="23"/>
        <v>34.887060000000005</v>
      </c>
      <c r="H94" s="21"/>
    </row>
    <row r="95" spans="1:8" ht="25.5" x14ac:dyDescent="0.2">
      <c r="A95" s="17" t="s">
        <v>36</v>
      </c>
      <c r="B95" s="18" t="s">
        <v>51</v>
      </c>
      <c r="C95" s="20" t="s">
        <v>32</v>
      </c>
      <c r="D95" s="20" t="s">
        <v>41</v>
      </c>
      <c r="E95" s="18" t="s">
        <v>92</v>
      </c>
      <c r="F95" s="9">
        <v>240</v>
      </c>
      <c r="G95" s="21">
        <f t="shared" si="23"/>
        <v>34.887060000000005</v>
      </c>
      <c r="H95" s="21"/>
    </row>
    <row r="96" spans="1:8" x14ac:dyDescent="0.2">
      <c r="A96" s="17" t="s">
        <v>37</v>
      </c>
      <c r="B96" s="18" t="s">
        <v>51</v>
      </c>
      <c r="C96" s="20" t="s">
        <v>32</v>
      </c>
      <c r="D96" s="20" t="s">
        <v>41</v>
      </c>
      <c r="E96" s="18" t="s">
        <v>92</v>
      </c>
      <c r="F96" s="9">
        <v>244</v>
      </c>
      <c r="G96" s="21">
        <f>33.74721-3.36015+4.5</f>
        <v>34.887060000000005</v>
      </c>
      <c r="H96" s="21"/>
    </row>
    <row r="97" spans="1:8" ht="51" x14ac:dyDescent="0.2">
      <c r="A97" s="26" t="s">
        <v>93</v>
      </c>
      <c r="B97" s="12" t="s">
        <v>51</v>
      </c>
      <c r="C97" s="16" t="s">
        <v>32</v>
      </c>
      <c r="D97" s="16" t="s">
        <v>41</v>
      </c>
      <c r="E97" s="12" t="s">
        <v>94</v>
      </c>
      <c r="F97" s="27"/>
      <c r="G97" s="13">
        <f t="shared" ref="G97:G100" si="24">G98</f>
        <v>80</v>
      </c>
      <c r="H97" s="13"/>
    </row>
    <row r="98" spans="1:8" ht="25.5" x14ac:dyDescent="0.2">
      <c r="A98" s="26" t="s">
        <v>95</v>
      </c>
      <c r="B98" s="12" t="s">
        <v>51</v>
      </c>
      <c r="C98" s="16" t="s">
        <v>32</v>
      </c>
      <c r="D98" s="16" t="s">
        <v>41</v>
      </c>
      <c r="E98" s="12" t="s">
        <v>96</v>
      </c>
      <c r="F98" s="27"/>
      <c r="G98" s="13">
        <f t="shared" si="24"/>
        <v>80</v>
      </c>
      <c r="H98" s="13"/>
    </row>
    <row r="99" spans="1:8" ht="25.5" x14ac:dyDescent="0.2">
      <c r="A99" s="17" t="s">
        <v>35</v>
      </c>
      <c r="B99" s="18" t="s">
        <v>51</v>
      </c>
      <c r="C99" s="20" t="s">
        <v>32</v>
      </c>
      <c r="D99" s="20" t="s">
        <v>41</v>
      </c>
      <c r="E99" s="18" t="s">
        <v>96</v>
      </c>
      <c r="F99" s="9">
        <v>200</v>
      </c>
      <c r="G99" s="21">
        <f t="shared" si="24"/>
        <v>80</v>
      </c>
      <c r="H99" s="21"/>
    </row>
    <row r="100" spans="1:8" ht="25.5" x14ac:dyDescent="0.2">
      <c r="A100" s="17" t="s">
        <v>36</v>
      </c>
      <c r="B100" s="18" t="s">
        <v>51</v>
      </c>
      <c r="C100" s="20" t="s">
        <v>32</v>
      </c>
      <c r="D100" s="20" t="s">
        <v>41</v>
      </c>
      <c r="E100" s="18" t="s">
        <v>96</v>
      </c>
      <c r="F100" s="9">
        <v>240</v>
      </c>
      <c r="G100" s="21">
        <f t="shared" si="24"/>
        <v>80</v>
      </c>
      <c r="H100" s="21"/>
    </row>
    <row r="101" spans="1:8" x14ac:dyDescent="0.2">
      <c r="A101" s="17" t="s">
        <v>37</v>
      </c>
      <c r="B101" s="18" t="s">
        <v>51</v>
      </c>
      <c r="C101" s="20" t="s">
        <v>32</v>
      </c>
      <c r="D101" s="20" t="s">
        <v>41</v>
      </c>
      <c r="E101" s="18" t="s">
        <v>96</v>
      </c>
      <c r="F101" s="9">
        <v>244</v>
      </c>
      <c r="G101" s="21">
        <v>80</v>
      </c>
      <c r="H101" s="21"/>
    </row>
    <row r="102" spans="1:8" ht="25.5" x14ac:dyDescent="0.2">
      <c r="A102" s="26" t="s">
        <v>97</v>
      </c>
      <c r="B102" s="12" t="s">
        <v>51</v>
      </c>
      <c r="C102" s="16" t="s">
        <v>32</v>
      </c>
      <c r="D102" s="16" t="s">
        <v>41</v>
      </c>
      <c r="E102" s="12" t="s">
        <v>98</v>
      </c>
      <c r="F102" s="27"/>
      <c r="G102" s="13">
        <f t="shared" ref="G102:G105" si="25">G103</f>
        <v>6.5</v>
      </c>
      <c r="H102" s="13"/>
    </row>
    <row r="103" spans="1:8" ht="38.25" x14ac:dyDescent="0.2">
      <c r="A103" s="26" t="s">
        <v>99</v>
      </c>
      <c r="B103" s="12" t="s">
        <v>51</v>
      </c>
      <c r="C103" s="16" t="s">
        <v>32</v>
      </c>
      <c r="D103" s="16" t="s">
        <v>41</v>
      </c>
      <c r="E103" s="12" t="s">
        <v>100</v>
      </c>
      <c r="F103" s="27"/>
      <c r="G103" s="13">
        <f t="shared" si="25"/>
        <v>6.5</v>
      </c>
      <c r="H103" s="13"/>
    </row>
    <row r="104" spans="1:8" ht="25.5" x14ac:dyDescent="0.2">
      <c r="A104" s="17" t="s">
        <v>35</v>
      </c>
      <c r="B104" s="18" t="s">
        <v>51</v>
      </c>
      <c r="C104" s="20" t="s">
        <v>32</v>
      </c>
      <c r="D104" s="20" t="s">
        <v>41</v>
      </c>
      <c r="E104" s="18" t="s">
        <v>100</v>
      </c>
      <c r="F104" s="9">
        <v>200</v>
      </c>
      <c r="G104" s="21">
        <f t="shared" si="25"/>
        <v>6.5</v>
      </c>
      <c r="H104" s="21"/>
    </row>
    <row r="105" spans="1:8" ht="25.5" x14ac:dyDescent="0.2">
      <c r="A105" s="17" t="s">
        <v>36</v>
      </c>
      <c r="B105" s="18" t="s">
        <v>51</v>
      </c>
      <c r="C105" s="20" t="s">
        <v>32</v>
      </c>
      <c r="D105" s="20" t="s">
        <v>41</v>
      </c>
      <c r="E105" s="18" t="s">
        <v>100</v>
      </c>
      <c r="F105" s="9">
        <v>240</v>
      </c>
      <c r="G105" s="21">
        <f t="shared" si="25"/>
        <v>6.5</v>
      </c>
      <c r="H105" s="21"/>
    </row>
    <row r="106" spans="1:8" x14ac:dyDescent="0.2">
      <c r="A106" s="17" t="s">
        <v>37</v>
      </c>
      <c r="B106" s="18" t="s">
        <v>51</v>
      </c>
      <c r="C106" s="20" t="s">
        <v>32</v>
      </c>
      <c r="D106" s="20" t="s">
        <v>41</v>
      </c>
      <c r="E106" s="18" t="s">
        <v>100</v>
      </c>
      <c r="F106" s="9">
        <v>244</v>
      </c>
      <c r="G106" s="21">
        <v>6.5</v>
      </c>
      <c r="H106" s="21"/>
    </row>
    <row r="107" spans="1:8" ht="38.25" x14ac:dyDescent="0.2">
      <c r="A107" s="26" t="s">
        <v>101</v>
      </c>
      <c r="B107" s="12" t="s">
        <v>51</v>
      </c>
      <c r="C107" s="16" t="s">
        <v>32</v>
      </c>
      <c r="D107" s="16" t="s">
        <v>41</v>
      </c>
      <c r="E107" s="12" t="s">
        <v>102</v>
      </c>
      <c r="F107" s="27"/>
      <c r="G107" s="13">
        <f t="shared" ref="G107:G109" si="26">G108</f>
        <v>25</v>
      </c>
      <c r="H107" s="13"/>
    </row>
    <row r="108" spans="1:8" ht="25.5" x14ac:dyDescent="0.2">
      <c r="A108" s="26" t="s">
        <v>103</v>
      </c>
      <c r="B108" s="12" t="s">
        <v>51</v>
      </c>
      <c r="C108" s="16" t="s">
        <v>32</v>
      </c>
      <c r="D108" s="16" t="s">
        <v>41</v>
      </c>
      <c r="E108" s="12" t="s">
        <v>104</v>
      </c>
      <c r="F108" s="27"/>
      <c r="G108" s="13">
        <f t="shared" si="26"/>
        <v>25</v>
      </c>
      <c r="H108" s="13"/>
    </row>
    <row r="109" spans="1:8" x14ac:dyDescent="0.2">
      <c r="A109" s="17" t="s">
        <v>105</v>
      </c>
      <c r="B109" s="18" t="s">
        <v>51</v>
      </c>
      <c r="C109" s="20" t="s">
        <v>32</v>
      </c>
      <c r="D109" s="20" t="s">
        <v>41</v>
      </c>
      <c r="E109" s="18" t="s">
        <v>104</v>
      </c>
      <c r="F109" s="9">
        <v>300</v>
      </c>
      <c r="G109" s="21">
        <f t="shared" si="26"/>
        <v>25</v>
      </c>
      <c r="H109" s="21"/>
    </row>
    <row r="110" spans="1:8" x14ac:dyDescent="0.2">
      <c r="A110" s="17" t="s">
        <v>106</v>
      </c>
      <c r="B110" s="18" t="s">
        <v>51</v>
      </c>
      <c r="C110" s="20" t="s">
        <v>32</v>
      </c>
      <c r="D110" s="20" t="s">
        <v>41</v>
      </c>
      <c r="E110" s="18" t="s">
        <v>104</v>
      </c>
      <c r="F110" s="9">
        <v>350</v>
      </c>
      <c r="G110" s="21">
        <f>28.74-3.74</f>
        <v>25</v>
      </c>
      <c r="H110" s="21"/>
    </row>
    <row r="111" spans="1:8" ht="76.5" x14ac:dyDescent="0.2">
      <c r="A111" s="26" t="s">
        <v>107</v>
      </c>
      <c r="B111" s="12" t="s">
        <v>51</v>
      </c>
      <c r="C111" s="16" t="s">
        <v>32</v>
      </c>
      <c r="D111" s="16" t="s">
        <v>41</v>
      </c>
      <c r="E111" s="12" t="s">
        <v>108</v>
      </c>
      <c r="F111" s="27"/>
      <c r="G111" s="13">
        <f t="shared" ref="G111:G113" si="27">G112</f>
        <v>156</v>
      </c>
      <c r="H111" s="13"/>
    </row>
    <row r="112" spans="1:8" ht="25.5" x14ac:dyDescent="0.2">
      <c r="A112" s="26" t="s">
        <v>109</v>
      </c>
      <c r="B112" s="12" t="s">
        <v>51</v>
      </c>
      <c r="C112" s="16" t="s">
        <v>32</v>
      </c>
      <c r="D112" s="16" t="s">
        <v>41</v>
      </c>
      <c r="E112" s="12" t="s">
        <v>110</v>
      </c>
      <c r="F112" s="27"/>
      <c r="G112" s="13">
        <f t="shared" si="27"/>
        <v>156</v>
      </c>
      <c r="H112" s="13"/>
    </row>
    <row r="113" spans="1:8" ht="25.5" x14ac:dyDescent="0.2">
      <c r="A113" s="17" t="s">
        <v>35</v>
      </c>
      <c r="B113" s="18" t="s">
        <v>51</v>
      </c>
      <c r="C113" s="20" t="s">
        <v>32</v>
      </c>
      <c r="D113" s="20" t="s">
        <v>41</v>
      </c>
      <c r="E113" s="18" t="s">
        <v>110</v>
      </c>
      <c r="F113" s="9">
        <v>200</v>
      </c>
      <c r="G113" s="21">
        <f t="shared" si="27"/>
        <v>156</v>
      </c>
      <c r="H113" s="21"/>
    </row>
    <row r="114" spans="1:8" ht="25.5" x14ac:dyDescent="0.2">
      <c r="A114" s="17" t="s">
        <v>36</v>
      </c>
      <c r="B114" s="18" t="s">
        <v>51</v>
      </c>
      <c r="C114" s="20" t="s">
        <v>32</v>
      </c>
      <c r="D114" s="20" t="s">
        <v>41</v>
      </c>
      <c r="E114" s="18" t="s">
        <v>110</v>
      </c>
      <c r="F114" s="9">
        <v>240</v>
      </c>
      <c r="G114" s="21">
        <f>G115+G116</f>
        <v>156</v>
      </c>
      <c r="H114" s="21"/>
    </row>
    <row r="115" spans="1:8" x14ac:dyDescent="0.2">
      <c r="A115" s="17" t="s">
        <v>37</v>
      </c>
      <c r="B115" s="18" t="s">
        <v>51</v>
      </c>
      <c r="C115" s="20" t="s">
        <v>32</v>
      </c>
      <c r="D115" s="20" t="s">
        <v>41</v>
      </c>
      <c r="E115" s="18" t="s">
        <v>110</v>
      </c>
      <c r="F115" s="9">
        <v>244</v>
      </c>
      <c r="G115" s="21">
        <f>61.3704+3.36015+3.74-48.2104-16.2-4.06015</f>
        <v>-1.0658141036401503E-14</v>
      </c>
      <c r="H115" s="21"/>
    </row>
    <row r="116" spans="1:8" x14ac:dyDescent="0.2">
      <c r="A116" s="17" t="s">
        <v>111</v>
      </c>
      <c r="B116" s="18" t="s">
        <v>51</v>
      </c>
      <c r="C116" s="20" t="s">
        <v>32</v>
      </c>
      <c r="D116" s="20" t="s">
        <v>41</v>
      </c>
      <c r="E116" s="18" t="s">
        <v>110</v>
      </c>
      <c r="F116" s="9">
        <v>247</v>
      </c>
      <c r="G116" s="21">
        <v>156</v>
      </c>
      <c r="H116" s="21"/>
    </row>
    <row r="117" spans="1:8" ht="51" x14ac:dyDescent="0.2">
      <c r="A117" s="26" t="s">
        <v>112</v>
      </c>
      <c r="B117" s="12" t="s">
        <v>51</v>
      </c>
      <c r="C117" s="16" t="s">
        <v>32</v>
      </c>
      <c r="D117" s="16" t="s">
        <v>41</v>
      </c>
      <c r="E117" s="12" t="s">
        <v>113</v>
      </c>
      <c r="F117" s="27"/>
      <c r="G117" s="13">
        <f t="shared" ref="G117:G125" si="28">G118</f>
        <v>18.151499999999999</v>
      </c>
      <c r="H117" s="13"/>
    </row>
    <row r="118" spans="1:8" ht="25.5" x14ac:dyDescent="0.2">
      <c r="A118" s="26" t="s">
        <v>114</v>
      </c>
      <c r="B118" s="12" t="s">
        <v>51</v>
      </c>
      <c r="C118" s="16" t="s">
        <v>32</v>
      </c>
      <c r="D118" s="16" t="s">
        <v>41</v>
      </c>
      <c r="E118" s="12" t="s">
        <v>115</v>
      </c>
      <c r="F118" s="27"/>
      <c r="G118" s="13">
        <f t="shared" si="28"/>
        <v>18.151499999999999</v>
      </c>
      <c r="H118" s="13"/>
    </row>
    <row r="119" spans="1:8" ht="25.5" x14ac:dyDescent="0.2">
      <c r="A119" s="17" t="s">
        <v>35</v>
      </c>
      <c r="B119" s="18" t="s">
        <v>51</v>
      </c>
      <c r="C119" s="20" t="s">
        <v>32</v>
      </c>
      <c r="D119" s="20" t="s">
        <v>41</v>
      </c>
      <c r="E119" s="18" t="s">
        <v>115</v>
      </c>
      <c r="F119" s="9">
        <v>200</v>
      </c>
      <c r="G119" s="21">
        <f t="shared" si="28"/>
        <v>18.151499999999999</v>
      </c>
      <c r="H119" s="21"/>
    </row>
    <row r="120" spans="1:8" ht="25.5" x14ac:dyDescent="0.2">
      <c r="A120" s="17" t="s">
        <v>36</v>
      </c>
      <c r="B120" s="18" t="s">
        <v>51</v>
      </c>
      <c r="C120" s="20" t="s">
        <v>32</v>
      </c>
      <c r="D120" s="20" t="s">
        <v>41</v>
      </c>
      <c r="E120" s="18" t="s">
        <v>115</v>
      </c>
      <c r="F120" s="9">
        <v>240</v>
      </c>
      <c r="G120" s="21">
        <f t="shared" si="28"/>
        <v>18.151499999999999</v>
      </c>
      <c r="H120" s="21"/>
    </row>
    <row r="121" spans="1:8" x14ac:dyDescent="0.2">
      <c r="A121" s="17" t="s">
        <v>37</v>
      </c>
      <c r="B121" s="18" t="s">
        <v>51</v>
      </c>
      <c r="C121" s="20" t="s">
        <v>32</v>
      </c>
      <c r="D121" s="20" t="s">
        <v>41</v>
      </c>
      <c r="E121" s="18" t="s">
        <v>115</v>
      </c>
      <c r="F121" s="9">
        <v>244</v>
      </c>
      <c r="G121" s="21">
        <f>6.5+6.5+5.1515</f>
        <v>18.151499999999999</v>
      </c>
      <c r="H121" s="21"/>
    </row>
    <row r="122" spans="1:8" ht="51" outlineLevel="1" x14ac:dyDescent="0.2">
      <c r="A122" s="26" t="s">
        <v>116</v>
      </c>
      <c r="B122" s="12" t="s">
        <v>51</v>
      </c>
      <c r="C122" s="16" t="s">
        <v>32</v>
      </c>
      <c r="D122" s="16" t="s">
        <v>41</v>
      </c>
      <c r="E122" s="12" t="s">
        <v>117</v>
      </c>
      <c r="F122" s="27"/>
      <c r="G122" s="13">
        <f t="shared" si="28"/>
        <v>31</v>
      </c>
      <c r="H122" s="13"/>
    </row>
    <row r="123" spans="1:8" ht="38.25" outlineLevel="1" x14ac:dyDescent="0.2">
      <c r="A123" s="26" t="s">
        <v>118</v>
      </c>
      <c r="B123" s="12" t="s">
        <v>51</v>
      </c>
      <c r="C123" s="16" t="s">
        <v>32</v>
      </c>
      <c r="D123" s="16" t="s">
        <v>41</v>
      </c>
      <c r="E123" s="12" t="s">
        <v>119</v>
      </c>
      <c r="F123" s="27"/>
      <c r="G123" s="13">
        <f t="shared" si="28"/>
        <v>31</v>
      </c>
      <c r="H123" s="13"/>
    </row>
    <row r="124" spans="1:8" ht="25.5" outlineLevel="1" x14ac:dyDescent="0.2">
      <c r="A124" s="17" t="s">
        <v>35</v>
      </c>
      <c r="B124" s="18" t="s">
        <v>51</v>
      </c>
      <c r="C124" s="20" t="s">
        <v>32</v>
      </c>
      <c r="D124" s="20" t="s">
        <v>41</v>
      </c>
      <c r="E124" s="18" t="s">
        <v>119</v>
      </c>
      <c r="F124" s="9">
        <v>200</v>
      </c>
      <c r="G124" s="21">
        <f t="shared" si="28"/>
        <v>31</v>
      </c>
      <c r="H124" s="21"/>
    </row>
    <row r="125" spans="1:8" ht="25.5" outlineLevel="1" x14ac:dyDescent="0.2">
      <c r="A125" s="17" t="s">
        <v>36</v>
      </c>
      <c r="B125" s="18" t="s">
        <v>51</v>
      </c>
      <c r="C125" s="20" t="s">
        <v>32</v>
      </c>
      <c r="D125" s="20" t="s">
        <v>41</v>
      </c>
      <c r="E125" s="18" t="s">
        <v>119</v>
      </c>
      <c r="F125" s="9">
        <v>240</v>
      </c>
      <c r="G125" s="21">
        <f t="shared" si="28"/>
        <v>31</v>
      </c>
      <c r="H125" s="21"/>
    </row>
    <row r="126" spans="1:8" outlineLevel="1" x14ac:dyDescent="0.2">
      <c r="A126" s="17" t="s">
        <v>37</v>
      </c>
      <c r="B126" s="18" t="s">
        <v>51</v>
      </c>
      <c r="C126" s="20" t="s">
        <v>32</v>
      </c>
      <c r="D126" s="20" t="s">
        <v>41</v>
      </c>
      <c r="E126" s="18" t="s">
        <v>119</v>
      </c>
      <c r="F126" s="9">
        <v>244</v>
      </c>
      <c r="G126" s="21">
        <f>36.1515-5.1515</f>
        <v>31</v>
      </c>
      <c r="H126" s="21"/>
    </row>
    <row r="127" spans="1:8" s="25" customFormat="1" x14ac:dyDescent="0.2">
      <c r="A127" s="26" t="s">
        <v>38</v>
      </c>
      <c r="B127" s="12" t="s">
        <v>51</v>
      </c>
      <c r="C127" s="15" t="s">
        <v>39</v>
      </c>
      <c r="D127" s="48"/>
      <c r="E127" s="18"/>
      <c r="F127" s="9"/>
      <c r="G127" s="13">
        <f>G128+G140</f>
        <v>572.61098000000004</v>
      </c>
      <c r="H127" s="13">
        <f>H128+H140</f>
        <v>480.37350000000004</v>
      </c>
    </row>
    <row r="128" spans="1:8" x14ac:dyDescent="0.2">
      <c r="A128" s="26" t="s">
        <v>120</v>
      </c>
      <c r="B128" s="12" t="s">
        <v>51</v>
      </c>
      <c r="C128" s="12" t="s">
        <v>39</v>
      </c>
      <c r="D128" s="12" t="s">
        <v>121</v>
      </c>
      <c r="E128" s="12"/>
      <c r="F128" s="27"/>
      <c r="G128" s="13">
        <f>G129</f>
        <v>480.37350000000004</v>
      </c>
      <c r="H128" s="13">
        <f>H129</f>
        <v>480.37350000000004</v>
      </c>
    </row>
    <row r="129" spans="1:8" ht="51" x14ac:dyDescent="0.2">
      <c r="A129" s="26" t="s">
        <v>122</v>
      </c>
      <c r="B129" s="12" t="s">
        <v>51</v>
      </c>
      <c r="C129" s="12" t="s">
        <v>39</v>
      </c>
      <c r="D129" s="12" t="s">
        <v>121</v>
      </c>
      <c r="E129" s="12" t="s">
        <v>123</v>
      </c>
      <c r="F129" s="27"/>
      <c r="G129" s="13">
        <f>G130+G135</f>
        <v>480.37350000000004</v>
      </c>
      <c r="H129" s="13">
        <f t="shared" ref="H129" si="29">H130+H135</f>
        <v>480.37350000000004</v>
      </c>
    </row>
    <row r="130" spans="1:8" ht="38.25" x14ac:dyDescent="0.2">
      <c r="A130" s="26" t="s">
        <v>124</v>
      </c>
      <c r="B130" s="12" t="s">
        <v>51</v>
      </c>
      <c r="C130" s="12" t="s">
        <v>39</v>
      </c>
      <c r="D130" s="12" t="s">
        <v>121</v>
      </c>
      <c r="E130" s="12" t="s">
        <v>125</v>
      </c>
      <c r="F130" s="27"/>
      <c r="G130" s="13">
        <f>G131</f>
        <v>458.89350000000002</v>
      </c>
      <c r="H130" s="13">
        <f t="shared" ref="H130" si="30">H131</f>
        <v>458.89350000000002</v>
      </c>
    </row>
    <row r="131" spans="1:8" ht="38.25" x14ac:dyDescent="0.2">
      <c r="A131" s="30" t="s">
        <v>126</v>
      </c>
      <c r="B131" s="12" t="s">
        <v>51</v>
      </c>
      <c r="C131" s="12" t="s">
        <v>39</v>
      </c>
      <c r="D131" s="12" t="s">
        <v>121</v>
      </c>
      <c r="E131" s="12" t="s">
        <v>127</v>
      </c>
      <c r="F131" s="27"/>
      <c r="G131" s="13">
        <f t="shared" ref="G131:H132" si="31">G132</f>
        <v>458.89350000000002</v>
      </c>
      <c r="H131" s="13">
        <f t="shared" si="31"/>
        <v>458.89350000000002</v>
      </c>
    </row>
    <row r="132" spans="1:8" ht="25.5" x14ac:dyDescent="0.2">
      <c r="A132" s="28" t="s">
        <v>35</v>
      </c>
      <c r="B132" s="18" t="s">
        <v>51</v>
      </c>
      <c r="C132" s="18" t="s">
        <v>39</v>
      </c>
      <c r="D132" s="18" t="s">
        <v>121</v>
      </c>
      <c r="E132" s="18" t="s">
        <v>127</v>
      </c>
      <c r="F132" s="9">
        <v>200</v>
      </c>
      <c r="G132" s="21">
        <f t="shared" si="31"/>
        <v>458.89350000000002</v>
      </c>
      <c r="H132" s="21">
        <f t="shared" si="31"/>
        <v>458.89350000000002</v>
      </c>
    </row>
    <row r="133" spans="1:8" ht="25.5" x14ac:dyDescent="0.2">
      <c r="A133" s="28" t="s">
        <v>36</v>
      </c>
      <c r="B133" s="18" t="s">
        <v>51</v>
      </c>
      <c r="C133" s="18" t="s">
        <v>39</v>
      </c>
      <c r="D133" s="18" t="s">
        <v>121</v>
      </c>
      <c r="E133" s="18" t="s">
        <v>127</v>
      </c>
      <c r="F133" s="9">
        <v>240</v>
      </c>
      <c r="G133" s="21">
        <f>G134</f>
        <v>458.89350000000002</v>
      </c>
      <c r="H133" s="21">
        <f>H134</f>
        <v>458.89350000000002</v>
      </c>
    </row>
    <row r="134" spans="1:8" x14ac:dyDescent="0.2">
      <c r="A134" s="28" t="s">
        <v>37</v>
      </c>
      <c r="B134" s="18" t="s">
        <v>51</v>
      </c>
      <c r="C134" s="18" t="s">
        <v>39</v>
      </c>
      <c r="D134" s="18" t="s">
        <v>121</v>
      </c>
      <c r="E134" s="18" t="s">
        <v>127</v>
      </c>
      <c r="F134" s="9">
        <v>244</v>
      </c>
      <c r="G134" s="21">
        <f>452.337+6.5565</f>
        <v>458.89350000000002</v>
      </c>
      <c r="H134" s="21">
        <f>G134</f>
        <v>458.89350000000002</v>
      </c>
    </row>
    <row r="135" spans="1:8" ht="38.25" x14ac:dyDescent="0.2">
      <c r="A135" s="26" t="s">
        <v>128</v>
      </c>
      <c r="B135" s="12" t="s">
        <v>51</v>
      </c>
      <c r="C135" s="12" t="s">
        <v>39</v>
      </c>
      <c r="D135" s="12" t="s">
        <v>121</v>
      </c>
      <c r="E135" s="12" t="s">
        <v>129</v>
      </c>
      <c r="F135" s="27"/>
      <c r="G135" s="13">
        <f>G136</f>
        <v>21.48</v>
      </c>
      <c r="H135" s="13">
        <f t="shared" ref="H135" si="32">H136</f>
        <v>21.48</v>
      </c>
    </row>
    <row r="136" spans="1:8" ht="38.25" x14ac:dyDescent="0.2">
      <c r="A136" s="30" t="s">
        <v>126</v>
      </c>
      <c r="B136" s="12" t="s">
        <v>51</v>
      </c>
      <c r="C136" s="12" t="s">
        <v>39</v>
      </c>
      <c r="D136" s="12" t="s">
        <v>121</v>
      </c>
      <c r="E136" s="12" t="s">
        <v>130</v>
      </c>
      <c r="F136" s="27"/>
      <c r="G136" s="13">
        <f t="shared" ref="G136:H137" si="33">G137</f>
        <v>21.48</v>
      </c>
      <c r="H136" s="13">
        <f t="shared" si="33"/>
        <v>21.48</v>
      </c>
    </row>
    <row r="137" spans="1:8" ht="25.5" x14ac:dyDescent="0.2">
      <c r="A137" s="28" t="s">
        <v>35</v>
      </c>
      <c r="B137" s="18" t="s">
        <v>51</v>
      </c>
      <c r="C137" s="18" t="s">
        <v>39</v>
      </c>
      <c r="D137" s="18" t="s">
        <v>121</v>
      </c>
      <c r="E137" s="18" t="s">
        <v>130</v>
      </c>
      <c r="F137" s="9">
        <v>200</v>
      </c>
      <c r="G137" s="21">
        <f t="shared" si="33"/>
        <v>21.48</v>
      </c>
      <c r="H137" s="21">
        <f t="shared" si="33"/>
        <v>21.48</v>
      </c>
    </row>
    <row r="138" spans="1:8" ht="25.5" x14ac:dyDescent="0.2">
      <c r="A138" s="28" t="s">
        <v>36</v>
      </c>
      <c r="B138" s="18" t="s">
        <v>51</v>
      </c>
      <c r="C138" s="18" t="s">
        <v>39</v>
      </c>
      <c r="D138" s="18" t="s">
        <v>121</v>
      </c>
      <c r="E138" s="18" t="s">
        <v>130</v>
      </c>
      <c r="F138" s="9">
        <v>240</v>
      </c>
      <c r="G138" s="21">
        <f>G139</f>
        <v>21.48</v>
      </c>
      <c r="H138" s="21">
        <f>H139</f>
        <v>21.48</v>
      </c>
    </row>
    <row r="139" spans="1:8" x14ac:dyDescent="0.2">
      <c r="A139" s="28" t="s">
        <v>37</v>
      </c>
      <c r="B139" s="18" t="s">
        <v>51</v>
      </c>
      <c r="C139" s="18" t="s">
        <v>39</v>
      </c>
      <c r="D139" s="18" t="s">
        <v>121</v>
      </c>
      <c r="E139" s="18" t="s">
        <v>130</v>
      </c>
      <c r="F139" s="9">
        <v>244</v>
      </c>
      <c r="G139" s="21">
        <v>21.48</v>
      </c>
      <c r="H139" s="21">
        <f>G139</f>
        <v>21.48</v>
      </c>
    </row>
    <row r="140" spans="1:8" x14ac:dyDescent="0.2">
      <c r="A140" s="26" t="s">
        <v>40</v>
      </c>
      <c r="B140" s="12" t="s">
        <v>51</v>
      </c>
      <c r="C140" s="15" t="s">
        <v>39</v>
      </c>
      <c r="D140" s="15" t="s">
        <v>41</v>
      </c>
      <c r="E140" s="18"/>
      <c r="F140" s="9"/>
      <c r="G140" s="13">
        <f>G141</f>
        <v>92.237480000000019</v>
      </c>
      <c r="H140" s="13">
        <f>H141</f>
        <v>0</v>
      </c>
    </row>
    <row r="141" spans="1:8" ht="38.25" x14ac:dyDescent="0.2">
      <c r="A141" s="17" t="s">
        <v>42</v>
      </c>
      <c r="B141" s="18" t="s">
        <v>51</v>
      </c>
      <c r="C141" s="18" t="s">
        <v>39</v>
      </c>
      <c r="D141" s="18" t="s">
        <v>41</v>
      </c>
      <c r="E141" s="18" t="s">
        <v>43</v>
      </c>
      <c r="F141" s="9"/>
      <c r="G141" s="21">
        <f>G142</f>
        <v>92.237480000000019</v>
      </c>
      <c r="H141" s="21">
        <f t="shared" ref="H141:H142" si="34">H142</f>
        <v>0</v>
      </c>
    </row>
    <row r="142" spans="1:8" ht="51" x14ac:dyDescent="0.2">
      <c r="A142" s="17" t="s">
        <v>44</v>
      </c>
      <c r="B142" s="18" t="s">
        <v>51</v>
      </c>
      <c r="C142" s="18" t="s">
        <v>39</v>
      </c>
      <c r="D142" s="18" t="s">
        <v>41</v>
      </c>
      <c r="E142" s="18" t="s">
        <v>45</v>
      </c>
      <c r="F142" s="9"/>
      <c r="G142" s="21">
        <f>G143</f>
        <v>92.237480000000019</v>
      </c>
      <c r="H142" s="21">
        <f t="shared" si="34"/>
        <v>0</v>
      </c>
    </row>
    <row r="143" spans="1:8" ht="38.25" x14ac:dyDescent="0.2">
      <c r="A143" s="17" t="s">
        <v>131</v>
      </c>
      <c r="B143" s="18" t="s">
        <v>51</v>
      </c>
      <c r="C143" s="18" t="s">
        <v>39</v>
      </c>
      <c r="D143" s="18" t="s">
        <v>41</v>
      </c>
      <c r="E143" s="18" t="s">
        <v>132</v>
      </c>
      <c r="F143" s="9"/>
      <c r="G143" s="21">
        <f t="shared" ref="G143:G144" si="35">G144</f>
        <v>92.237480000000019</v>
      </c>
      <c r="H143" s="21"/>
    </row>
    <row r="144" spans="1:8" ht="25.5" x14ac:dyDescent="0.2">
      <c r="A144" s="28" t="s">
        <v>35</v>
      </c>
      <c r="B144" s="18" t="s">
        <v>51</v>
      </c>
      <c r="C144" s="18" t="s">
        <v>39</v>
      </c>
      <c r="D144" s="18" t="s">
        <v>41</v>
      </c>
      <c r="E144" s="18" t="s">
        <v>132</v>
      </c>
      <c r="F144" s="9">
        <v>200</v>
      </c>
      <c r="G144" s="21">
        <f t="shared" si="35"/>
        <v>92.237480000000019</v>
      </c>
      <c r="H144" s="21"/>
    </row>
    <row r="145" spans="1:8" ht="25.5" x14ac:dyDescent="0.2">
      <c r="A145" s="28" t="s">
        <v>36</v>
      </c>
      <c r="B145" s="18" t="s">
        <v>51</v>
      </c>
      <c r="C145" s="18" t="s">
        <v>39</v>
      </c>
      <c r="D145" s="18" t="s">
        <v>41</v>
      </c>
      <c r="E145" s="18" t="s">
        <v>132</v>
      </c>
      <c r="F145" s="9">
        <v>240</v>
      </c>
      <c r="G145" s="21">
        <f>G146</f>
        <v>92.237480000000019</v>
      </c>
      <c r="H145" s="21"/>
    </row>
    <row r="146" spans="1:8" x14ac:dyDescent="0.2">
      <c r="A146" s="28" t="s">
        <v>37</v>
      </c>
      <c r="B146" s="18" t="s">
        <v>51</v>
      </c>
      <c r="C146" s="18" t="s">
        <v>39</v>
      </c>
      <c r="D146" s="18" t="s">
        <v>41</v>
      </c>
      <c r="E146" s="18" t="s">
        <v>132</v>
      </c>
      <c r="F146" s="9">
        <v>244</v>
      </c>
      <c r="G146" s="21">
        <f>176.69032-84-452.84/1000</f>
        <v>92.237480000000019</v>
      </c>
      <c r="H146" s="21"/>
    </row>
    <row r="147" spans="1:8" x14ac:dyDescent="0.2">
      <c r="A147" s="26" t="s">
        <v>133</v>
      </c>
      <c r="B147" s="12" t="s">
        <v>51</v>
      </c>
      <c r="C147" s="15" t="s">
        <v>121</v>
      </c>
      <c r="D147" s="15" t="s">
        <v>15</v>
      </c>
      <c r="E147" s="18"/>
      <c r="F147" s="9"/>
      <c r="G147" s="13">
        <f>G148+G155</f>
        <v>8548.9637500000008</v>
      </c>
      <c r="H147" s="13">
        <f t="shared" ref="H147" si="36">H148+H155</f>
        <v>4322.7612399999998</v>
      </c>
    </row>
    <row r="148" spans="1:8" x14ac:dyDescent="0.2">
      <c r="A148" s="26" t="s">
        <v>134</v>
      </c>
      <c r="B148" s="12" t="s">
        <v>51</v>
      </c>
      <c r="C148" s="15" t="s">
        <v>121</v>
      </c>
      <c r="D148" s="16" t="s">
        <v>14</v>
      </c>
      <c r="E148" s="18"/>
      <c r="F148" s="27"/>
      <c r="G148" s="13">
        <f t="shared" ref="G148" si="37">G149</f>
        <v>4.4038500000000003</v>
      </c>
      <c r="H148" s="13"/>
    </row>
    <row r="149" spans="1:8" ht="63.75" x14ac:dyDescent="0.2">
      <c r="A149" s="26" t="s">
        <v>66</v>
      </c>
      <c r="B149" s="12" t="s">
        <v>51</v>
      </c>
      <c r="C149" s="12" t="s">
        <v>121</v>
      </c>
      <c r="D149" s="16" t="s">
        <v>14</v>
      </c>
      <c r="E149" s="12" t="s">
        <v>67</v>
      </c>
      <c r="F149" s="27"/>
      <c r="G149" s="13">
        <f>G150</f>
        <v>4.4038500000000003</v>
      </c>
      <c r="H149" s="13"/>
    </row>
    <row r="150" spans="1:8" ht="25.5" x14ac:dyDescent="0.2">
      <c r="A150" s="26" t="s">
        <v>135</v>
      </c>
      <c r="B150" s="12" t="s">
        <v>51</v>
      </c>
      <c r="C150" s="12" t="s">
        <v>121</v>
      </c>
      <c r="D150" s="12" t="s">
        <v>14</v>
      </c>
      <c r="E150" s="12" t="s">
        <v>136</v>
      </c>
      <c r="F150" s="27"/>
      <c r="G150" s="13">
        <f t="shared" ref="G150:G153" si="38">G151</f>
        <v>4.4038500000000003</v>
      </c>
      <c r="H150" s="13"/>
    </row>
    <row r="151" spans="1:8" ht="25.5" x14ac:dyDescent="0.2">
      <c r="A151" s="26" t="s">
        <v>70</v>
      </c>
      <c r="B151" s="12" t="s">
        <v>51</v>
      </c>
      <c r="C151" s="12" t="s">
        <v>121</v>
      </c>
      <c r="D151" s="12" t="s">
        <v>14</v>
      </c>
      <c r="E151" s="12" t="s">
        <v>137</v>
      </c>
      <c r="F151" s="27"/>
      <c r="G151" s="13">
        <f t="shared" si="38"/>
        <v>4.4038500000000003</v>
      </c>
      <c r="H151" s="13"/>
    </row>
    <row r="152" spans="1:8" ht="25.5" x14ac:dyDescent="0.2">
      <c r="A152" s="28" t="s">
        <v>35</v>
      </c>
      <c r="B152" s="18" t="s">
        <v>51</v>
      </c>
      <c r="C152" s="18" t="s">
        <v>121</v>
      </c>
      <c r="D152" s="18" t="s">
        <v>14</v>
      </c>
      <c r="E152" s="18" t="s">
        <v>137</v>
      </c>
      <c r="F152" s="9">
        <v>200</v>
      </c>
      <c r="G152" s="21">
        <f t="shared" si="38"/>
        <v>4.4038500000000003</v>
      </c>
      <c r="H152" s="21"/>
    </row>
    <row r="153" spans="1:8" ht="25.5" x14ac:dyDescent="0.2">
      <c r="A153" s="28" t="s">
        <v>36</v>
      </c>
      <c r="B153" s="18" t="s">
        <v>51</v>
      </c>
      <c r="C153" s="18" t="s">
        <v>121</v>
      </c>
      <c r="D153" s="18" t="s">
        <v>14</v>
      </c>
      <c r="E153" s="18" t="s">
        <v>137</v>
      </c>
      <c r="F153" s="9">
        <v>240</v>
      </c>
      <c r="G153" s="21">
        <f t="shared" si="38"/>
        <v>4.4038500000000003</v>
      </c>
      <c r="H153" s="21"/>
    </row>
    <row r="154" spans="1:8" x14ac:dyDescent="0.2">
      <c r="A154" s="28" t="s">
        <v>37</v>
      </c>
      <c r="B154" s="18" t="s">
        <v>51</v>
      </c>
      <c r="C154" s="18" t="s">
        <v>121</v>
      </c>
      <c r="D154" s="18" t="s">
        <v>14</v>
      </c>
      <c r="E154" s="18" t="s">
        <v>137</v>
      </c>
      <c r="F154" s="9">
        <v>244</v>
      </c>
      <c r="G154" s="21">
        <f>3.86+1.9288-1.38495</f>
        <v>4.4038500000000003</v>
      </c>
      <c r="H154" s="21"/>
    </row>
    <row r="155" spans="1:8" x14ac:dyDescent="0.2">
      <c r="A155" s="26" t="s">
        <v>138</v>
      </c>
      <c r="B155" s="12" t="s">
        <v>51</v>
      </c>
      <c r="C155" s="15" t="s">
        <v>121</v>
      </c>
      <c r="D155" s="15" t="s">
        <v>32</v>
      </c>
      <c r="E155" s="12"/>
      <c r="F155" s="27"/>
      <c r="G155" s="31">
        <f>G201+G156+G207</f>
        <v>8544.5599000000002</v>
      </c>
      <c r="H155" s="31">
        <f>H201+H156+H207</f>
        <v>4322.7612399999998</v>
      </c>
    </row>
    <row r="156" spans="1:8" ht="51" x14ac:dyDescent="0.2">
      <c r="A156" s="26" t="s">
        <v>122</v>
      </c>
      <c r="B156" s="12" t="s">
        <v>51</v>
      </c>
      <c r="C156" s="12" t="s">
        <v>121</v>
      </c>
      <c r="D156" s="12" t="s">
        <v>32</v>
      </c>
      <c r="E156" s="12" t="s">
        <v>123</v>
      </c>
      <c r="F156" s="27"/>
      <c r="G156" s="13">
        <f>G157+G172+G188</f>
        <v>4234.0730899999999</v>
      </c>
      <c r="H156" s="13">
        <f>H157+H172+H188</f>
        <v>495.86198999999999</v>
      </c>
    </row>
    <row r="157" spans="1:8" ht="38.25" x14ac:dyDescent="0.2">
      <c r="A157" s="26" t="s">
        <v>139</v>
      </c>
      <c r="B157" s="12" t="s">
        <v>51</v>
      </c>
      <c r="C157" s="12" t="s">
        <v>121</v>
      </c>
      <c r="D157" s="12" t="s">
        <v>32</v>
      </c>
      <c r="E157" s="12" t="s">
        <v>140</v>
      </c>
      <c r="F157" s="27"/>
      <c r="G157" s="13">
        <f>G158+G162+G167</f>
        <v>718.57799999999997</v>
      </c>
      <c r="H157" s="13">
        <f>H158+H162+H167</f>
        <v>495.86198999999999</v>
      </c>
    </row>
    <row r="158" spans="1:8" ht="25.5" x14ac:dyDescent="0.2">
      <c r="A158" s="26" t="s">
        <v>141</v>
      </c>
      <c r="B158" s="12" t="s">
        <v>51</v>
      </c>
      <c r="C158" s="12" t="s">
        <v>121</v>
      </c>
      <c r="D158" s="12" t="s">
        <v>32</v>
      </c>
      <c r="E158" s="12" t="s">
        <v>142</v>
      </c>
      <c r="F158" s="27"/>
      <c r="G158" s="13">
        <f t="shared" ref="G158:G160" si="39">G159</f>
        <v>9.8999999999999986</v>
      </c>
      <c r="H158" s="13"/>
    </row>
    <row r="159" spans="1:8" ht="25.5" x14ac:dyDescent="0.2">
      <c r="A159" s="28" t="s">
        <v>35</v>
      </c>
      <c r="B159" s="18" t="s">
        <v>51</v>
      </c>
      <c r="C159" s="18" t="s">
        <v>121</v>
      </c>
      <c r="D159" s="18" t="s">
        <v>32</v>
      </c>
      <c r="E159" s="18" t="s">
        <v>142</v>
      </c>
      <c r="F159" s="9">
        <v>200</v>
      </c>
      <c r="G159" s="21">
        <f t="shared" si="39"/>
        <v>9.8999999999999986</v>
      </c>
      <c r="H159" s="21"/>
    </row>
    <row r="160" spans="1:8" ht="25.5" x14ac:dyDescent="0.2">
      <c r="A160" s="28" t="s">
        <v>36</v>
      </c>
      <c r="B160" s="18" t="s">
        <v>51</v>
      </c>
      <c r="C160" s="18" t="s">
        <v>121</v>
      </c>
      <c r="D160" s="18" t="s">
        <v>32</v>
      </c>
      <c r="E160" s="18" t="s">
        <v>142</v>
      </c>
      <c r="F160" s="9">
        <v>240</v>
      </c>
      <c r="G160" s="21">
        <f t="shared" si="39"/>
        <v>9.8999999999999986</v>
      </c>
      <c r="H160" s="21"/>
    </row>
    <row r="161" spans="1:8" x14ac:dyDescent="0.2">
      <c r="A161" s="28" t="s">
        <v>37</v>
      </c>
      <c r="B161" s="18" t="s">
        <v>51</v>
      </c>
      <c r="C161" s="18" t="s">
        <v>121</v>
      </c>
      <c r="D161" s="18" t="s">
        <v>32</v>
      </c>
      <c r="E161" s="18" t="s">
        <v>142</v>
      </c>
      <c r="F161" s="9">
        <v>244</v>
      </c>
      <c r="G161" s="21">
        <f>300+150-214520.51/1000+14.52051+(81.56828-1.29467+3.16258)*0-2.20174*0-81-140-19.1</f>
        <v>9.8999999999999986</v>
      </c>
      <c r="H161" s="21"/>
    </row>
    <row r="162" spans="1:8" ht="25.5" x14ac:dyDescent="0.2">
      <c r="A162" s="26" t="s">
        <v>143</v>
      </c>
      <c r="B162" s="12" t="s">
        <v>51</v>
      </c>
      <c r="C162" s="12" t="s">
        <v>121</v>
      </c>
      <c r="D162" s="12" t="s">
        <v>32</v>
      </c>
      <c r="E162" s="12" t="s">
        <v>144</v>
      </c>
      <c r="F162" s="27"/>
      <c r="G162" s="13">
        <f t="shared" ref="G162:H165" si="40">G163</f>
        <v>495.86198999999999</v>
      </c>
      <c r="H162" s="13">
        <f t="shared" si="40"/>
        <v>495.86198999999999</v>
      </c>
    </row>
    <row r="163" spans="1:8" ht="25.5" x14ac:dyDescent="0.2">
      <c r="A163" s="26" t="s">
        <v>145</v>
      </c>
      <c r="B163" s="12" t="s">
        <v>51</v>
      </c>
      <c r="C163" s="12" t="s">
        <v>121</v>
      </c>
      <c r="D163" s="12" t="s">
        <v>32</v>
      </c>
      <c r="E163" s="12" t="s">
        <v>146</v>
      </c>
      <c r="F163" s="27"/>
      <c r="G163" s="13">
        <f t="shared" si="40"/>
        <v>495.86198999999999</v>
      </c>
      <c r="H163" s="13">
        <f t="shared" si="40"/>
        <v>495.86198999999999</v>
      </c>
    </row>
    <row r="164" spans="1:8" ht="25.5" x14ac:dyDescent="0.2">
      <c r="A164" s="28" t="s">
        <v>35</v>
      </c>
      <c r="B164" s="18" t="s">
        <v>51</v>
      </c>
      <c r="C164" s="18" t="s">
        <v>121</v>
      </c>
      <c r="D164" s="18" t="s">
        <v>32</v>
      </c>
      <c r="E164" s="18" t="s">
        <v>146</v>
      </c>
      <c r="F164" s="9">
        <v>200</v>
      </c>
      <c r="G164" s="21">
        <f t="shared" si="40"/>
        <v>495.86198999999999</v>
      </c>
      <c r="H164" s="21">
        <f t="shared" si="40"/>
        <v>495.86198999999999</v>
      </c>
    </row>
    <row r="165" spans="1:8" ht="25.5" x14ac:dyDescent="0.2">
      <c r="A165" s="28" t="s">
        <v>36</v>
      </c>
      <c r="B165" s="18" t="s">
        <v>51</v>
      </c>
      <c r="C165" s="18" t="s">
        <v>121</v>
      </c>
      <c r="D165" s="18" t="s">
        <v>32</v>
      </c>
      <c r="E165" s="18" t="s">
        <v>146</v>
      </c>
      <c r="F165" s="9">
        <v>240</v>
      </c>
      <c r="G165" s="21">
        <f t="shared" si="40"/>
        <v>495.86198999999999</v>
      </c>
      <c r="H165" s="21">
        <f t="shared" si="40"/>
        <v>495.86198999999999</v>
      </c>
    </row>
    <row r="166" spans="1:8" x14ac:dyDescent="0.2">
      <c r="A166" s="28" t="s">
        <v>37</v>
      </c>
      <c r="B166" s="18" t="s">
        <v>51</v>
      </c>
      <c r="C166" s="18" t="s">
        <v>121</v>
      </c>
      <c r="D166" s="18" t="s">
        <v>32</v>
      </c>
      <c r="E166" s="18" t="s">
        <v>146</v>
      </c>
      <c r="F166" s="9">
        <v>244</v>
      </c>
      <c r="G166" s="21">
        <f>495917.96/1000-0.05597</f>
        <v>495.86198999999999</v>
      </c>
      <c r="H166" s="21">
        <f>495917.96/1000-0.05597</f>
        <v>495.86198999999999</v>
      </c>
    </row>
    <row r="167" spans="1:8" ht="25.5" x14ac:dyDescent="0.2">
      <c r="A167" s="26" t="s">
        <v>147</v>
      </c>
      <c r="B167" s="12" t="s">
        <v>51</v>
      </c>
      <c r="C167" s="12" t="s">
        <v>121</v>
      </c>
      <c r="D167" s="12" t="s">
        <v>32</v>
      </c>
      <c r="E167" s="12" t="s">
        <v>148</v>
      </c>
      <c r="F167" s="27"/>
      <c r="G167" s="13">
        <f>G168</f>
        <v>212.81601000000001</v>
      </c>
      <c r="H167" s="13"/>
    </row>
    <row r="168" spans="1:8" ht="25.5" x14ac:dyDescent="0.2">
      <c r="A168" s="26" t="s">
        <v>145</v>
      </c>
      <c r="B168" s="12" t="s">
        <v>51</v>
      </c>
      <c r="C168" s="12" t="s">
        <v>121</v>
      </c>
      <c r="D168" s="12" t="s">
        <v>32</v>
      </c>
      <c r="E168" s="12" t="s">
        <v>149</v>
      </c>
      <c r="F168" s="27"/>
      <c r="G168" s="13">
        <f>G169</f>
        <v>212.81601000000001</v>
      </c>
      <c r="H168" s="13"/>
    </row>
    <row r="169" spans="1:8" ht="25.5" x14ac:dyDescent="0.2">
      <c r="A169" s="28" t="s">
        <v>35</v>
      </c>
      <c r="B169" s="18" t="s">
        <v>51</v>
      </c>
      <c r="C169" s="18" t="s">
        <v>121</v>
      </c>
      <c r="D169" s="18" t="s">
        <v>32</v>
      </c>
      <c r="E169" s="18" t="s">
        <v>149</v>
      </c>
      <c r="F169" s="9">
        <v>200</v>
      </c>
      <c r="G169" s="21">
        <f>G170</f>
        <v>212.81601000000001</v>
      </c>
      <c r="H169" s="21"/>
    </row>
    <row r="170" spans="1:8" ht="25.5" x14ac:dyDescent="0.2">
      <c r="A170" s="28" t="s">
        <v>36</v>
      </c>
      <c r="B170" s="18" t="s">
        <v>51</v>
      </c>
      <c r="C170" s="18" t="s">
        <v>121</v>
      </c>
      <c r="D170" s="18" t="s">
        <v>32</v>
      </c>
      <c r="E170" s="18" t="s">
        <v>149</v>
      </c>
      <c r="F170" s="9">
        <v>240</v>
      </c>
      <c r="G170" s="21">
        <f>G171</f>
        <v>212.81601000000001</v>
      </c>
      <c r="H170" s="21"/>
    </row>
    <row r="171" spans="1:8" x14ac:dyDescent="0.2">
      <c r="A171" s="28" t="s">
        <v>37</v>
      </c>
      <c r="B171" s="18" t="s">
        <v>51</v>
      </c>
      <c r="C171" s="18" t="s">
        <v>121</v>
      </c>
      <c r="D171" s="18" t="s">
        <v>32</v>
      </c>
      <c r="E171" s="18" t="s">
        <v>149</v>
      </c>
      <c r="F171" s="9">
        <v>244</v>
      </c>
      <c r="G171" s="21">
        <f>212840.04/1000-0.02403</f>
        <v>212.81601000000001</v>
      </c>
      <c r="H171" s="21"/>
    </row>
    <row r="172" spans="1:8" ht="25.5" x14ac:dyDescent="0.2">
      <c r="A172" s="26" t="s">
        <v>150</v>
      </c>
      <c r="B172" s="12" t="s">
        <v>51</v>
      </c>
      <c r="C172" s="12" t="s">
        <v>121</v>
      </c>
      <c r="D172" s="12" t="s">
        <v>32</v>
      </c>
      <c r="E172" s="12" t="s">
        <v>151</v>
      </c>
      <c r="F172" s="27"/>
      <c r="G172" s="13">
        <f>G173+G180+G184</f>
        <v>2628.0950899999998</v>
      </c>
      <c r="H172" s="13"/>
    </row>
    <row r="173" spans="1:8" ht="25.5" x14ac:dyDescent="0.2">
      <c r="A173" s="26" t="s">
        <v>152</v>
      </c>
      <c r="B173" s="12" t="s">
        <v>51</v>
      </c>
      <c r="C173" s="12" t="s">
        <v>121</v>
      </c>
      <c r="D173" s="12" t="s">
        <v>32</v>
      </c>
      <c r="E173" s="12" t="s">
        <v>153</v>
      </c>
      <c r="F173" s="27"/>
      <c r="G173" s="13">
        <f>G174+G177</f>
        <v>1867.45209</v>
      </c>
      <c r="H173" s="13"/>
    </row>
    <row r="174" spans="1:8" ht="25.5" x14ac:dyDescent="0.2">
      <c r="A174" s="28" t="s">
        <v>35</v>
      </c>
      <c r="B174" s="18" t="s">
        <v>51</v>
      </c>
      <c r="C174" s="18" t="s">
        <v>121</v>
      </c>
      <c r="D174" s="18" t="s">
        <v>32</v>
      </c>
      <c r="E174" s="18" t="s">
        <v>153</v>
      </c>
      <c r="F174" s="9">
        <v>200</v>
      </c>
      <c r="G174" s="21">
        <f t="shared" ref="G174:G178" si="41">G175</f>
        <v>1867.45209</v>
      </c>
      <c r="H174" s="21"/>
    </row>
    <row r="175" spans="1:8" ht="25.5" x14ac:dyDescent="0.2">
      <c r="A175" s="28" t="s">
        <v>36</v>
      </c>
      <c r="B175" s="18" t="s">
        <v>51</v>
      </c>
      <c r="C175" s="18" t="s">
        <v>121</v>
      </c>
      <c r="D175" s="18" t="s">
        <v>32</v>
      </c>
      <c r="E175" s="18" t="s">
        <v>153</v>
      </c>
      <c r="F175" s="9">
        <v>240</v>
      </c>
      <c r="G175" s="21">
        <f t="shared" si="41"/>
        <v>1867.45209</v>
      </c>
      <c r="H175" s="21"/>
    </row>
    <row r="176" spans="1:8" x14ac:dyDescent="0.2">
      <c r="A176" s="28" t="s">
        <v>111</v>
      </c>
      <c r="B176" s="18" t="s">
        <v>51</v>
      </c>
      <c r="C176" s="18" t="s">
        <v>121</v>
      </c>
      <c r="D176" s="18" t="s">
        <v>32</v>
      </c>
      <c r="E176" s="18" t="s">
        <v>153</v>
      </c>
      <c r="F176" s="9">
        <v>247</v>
      </c>
      <c r="G176" s="21">
        <f>1710-84.07862+1.25/1000+241529.46/1000</f>
        <v>1867.45209</v>
      </c>
      <c r="H176" s="21"/>
    </row>
    <row r="177" spans="1:8" hidden="1" outlineLevel="1" x14ac:dyDescent="0.2">
      <c r="A177" s="28" t="s">
        <v>58</v>
      </c>
      <c r="B177" s="18" t="s">
        <v>51</v>
      </c>
      <c r="C177" s="18" t="s">
        <v>121</v>
      </c>
      <c r="D177" s="18" t="s">
        <v>32</v>
      </c>
      <c r="E177" s="18" t="s">
        <v>153</v>
      </c>
      <c r="F177" s="9">
        <v>800</v>
      </c>
      <c r="G177" s="21">
        <f t="shared" si="41"/>
        <v>0</v>
      </c>
      <c r="H177" s="21"/>
    </row>
    <row r="178" spans="1:8" hidden="1" outlineLevel="1" x14ac:dyDescent="0.2">
      <c r="A178" s="28" t="s">
        <v>154</v>
      </c>
      <c r="B178" s="18" t="s">
        <v>51</v>
      </c>
      <c r="C178" s="18" t="s">
        <v>121</v>
      </c>
      <c r="D178" s="18" t="s">
        <v>32</v>
      </c>
      <c r="E178" s="18" t="s">
        <v>153</v>
      </c>
      <c r="F178" s="9">
        <v>850</v>
      </c>
      <c r="G178" s="21">
        <f t="shared" si="41"/>
        <v>0</v>
      </c>
      <c r="H178" s="21"/>
    </row>
    <row r="179" spans="1:8" hidden="1" outlineLevel="1" x14ac:dyDescent="0.2">
      <c r="A179" s="28" t="s">
        <v>155</v>
      </c>
      <c r="B179" s="18" t="s">
        <v>51</v>
      </c>
      <c r="C179" s="18" t="s">
        <v>121</v>
      </c>
      <c r="D179" s="18" t="s">
        <v>32</v>
      </c>
      <c r="E179" s="18" t="s">
        <v>153</v>
      </c>
      <c r="F179" s="9">
        <v>853</v>
      </c>
      <c r="G179" s="21">
        <v>0</v>
      </c>
      <c r="H179" s="21"/>
    </row>
    <row r="180" spans="1:8" ht="25.5" collapsed="1" x14ac:dyDescent="0.2">
      <c r="A180" s="26" t="s">
        <v>156</v>
      </c>
      <c r="B180" s="12" t="s">
        <v>51</v>
      </c>
      <c r="C180" s="12" t="s">
        <v>121</v>
      </c>
      <c r="D180" s="12" t="s">
        <v>32</v>
      </c>
      <c r="E180" s="12" t="s">
        <v>157</v>
      </c>
      <c r="F180" s="27"/>
      <c r="G180" s="13">
        <f t="shared" ref="G180:G186" si="42">G181</f>
        <v>574</v>
      </c>
      <c r="H180" s="13"/>
    </row>
    <row r="181" spans="1:8" ht="25.5" x14ac:dyDescent="0.2">
      <c r="A181" s="17" t="s">
        <v>35</v>
      </c>
      <c r="B181" s="18" t="s">
        <v>51</v>
      </c>
      <c r="C181" s="18" t="s">
        <v>121</v>
      </c>
      <c r="D181" s="18" t="s">
        <v>32</v>
      </c>
      <c r="E181" s="18" t="s">
        <v>157</v>
      </c>
      <c r="F181" s="9">
        <v>200</v>
      </c>
      <c r="G181" s="21">
        <f t="shared" si="42"/>
        <v>574</v>
      </c>
      <c r="H181" s="21"/>
    </row>
    <row r="182" spans="1:8" ht="25.5" x14ac:dyDescent="0.2">
      <c r="A182" s="28" t="s">
        <v>36</v>
      </c>
      <c r="B182" s="18" t="s">
        <v>51</v>
      </c>
      <c r="C182" s="18" t="s">
        <v>121</v>
      </c>
      <c r="D182" s="18" t="s">
        <v>32</v>
      </c>
      <c r="E182" s="18" t="s">
        <v>157</v>
      </c>
      <c r="F182" s="9">
        <v>240</v>
      </c>
      <c r="G182" s="21">
        <f t="shared" si="42"/>
        <v>574</v>
      </c>
      <c r="H182" s="21"/>
    </row>
    <row r="183" spans="1:8" x14ac:dyDescent="0.2">
      <c r="A183" s="28" t="s">
        <v>37</v>
      </c>
      <c r="B183" s="18" t="s">
        <v>51</v>
      </c>
      <c r="C183" s="18" t="s">
        <v>121</v>
      </c>
      <c r="D183" s="18" t="s">
        <v>32</v>
      </c>
      <c r="E183" s="18" t="s">
        <v>157</v>
      </c>
      <c r="F183" s="9">
        <v>244</v>
      </c>
      <c r="G183" s="21">
        <f>550+11.8+13.2-1</f>
        <v>574</v>
      </c>
      <c r="H183" s="21"/>
    </row>
    <row r="184" spans="1:8" ht="25.5" x14ac:dyDescent="0.2">
      <c r="A184" s="17" t="s">
        <v>158</v>
      </c>
      <c r="B184" s="12" t="s">
        <v>51</v>
      </c>
      <c r="C184" s="12" t="s">
        <v>121</v>
      </c>
      <c r="D184" s="12" t="s">
        <v>32</v>
      </c>
      <c r="E184" s="12" t="s">
        <v>159</v>
      </c>
      <c r="F184" s="27"/>
      <c r="G184" s="13">
        <f t="shared" si="42"/>
        <v>186.643</v>
      </c>
      <c r="H184" s="13"/>
    </row>
    <row r="185" spans="1:8" ht="25.5" x14ac:dyDescent="0.2">
      <c r="A185" s="17" t="s">
        <v>35</v>
      </c>
      <c r="B185" s="18" t="s">
        <v>51</v>
      </c>
      <c r="C185" s="18" t="s">
        <v>121</v>
      </c>
      <c r="D185" s="18" t="s">
        <v>32</v>
      </c>
      <c r="E185" s="18" t="s">
        <v>159</v>
      </c>
      <c r="F185" s="9">
        <v>200</v>
      </c>
      <c r="G185" s="21">
        <f t="shared" si="42"/>
        <v>186.643</v>
      </c>
      <c r="H185" s="21"/>
    </row>
    <row r="186" spans="1:8" ht="25.5" x14ac:dyDescent="0.2">
      <c r="A186" s="28" t="s">
        <v>36</v>
      </c>
      <c r="B186" s="18" t="s">
        <v>51</v>
      </c>
      <c r="C186" s="18" t="s">
        <v>121</v>
      </c>
      <c r="D186" s="18" t="s">
        <v>32</v>
      </c>
      <c r="E186" s="18" t="s">
        <v>159</v>
      </c>
      <c r="F186" s="9">
        <v>240</v>
      </c>
      <c r="G186" s="21">
        <f t="shared" si="42"/>
        <v>186.643</v>
      </c>
      <c r="H186" s="21"/>
    </row>
    <row r="187" spans="1:8" x14ac:dyDescent="0.2">
      <c r="A187" s="28" t="s">
        <v>37</v>
      </c>
      <c r="B187" s="18" t="s">
        <v>51</v>
      </c>
      <c r="C187" s="18" t="s">
        <v>121</v>
      </c>
      <c r="D187" s="18" t="s">
        <v>32</v>
      </c>
      <c r="E187" s="18" t="s">
        <v>159</v>
      </c>
      <c r="F187" s="9">
        <v>244</v>
      </c>
      <c r="G187" s="21">
        <f>167.543*0+(81.56828-1.29467+3.16258+84.10681)+19.1</f>
        <v>186.643</v>
      </c>
      <c r="H187" s="21"/>
    </row>
    <row r="188" spans="1:8" ht="38.25" x14ac:dyDescent="0.2">
      <c r="A188" s="26" t="s">
        <v>160</v>
      </c>
      <c r="B188" s="12" t="s">
        <v>51</v>
      </c>
      <c r="C188" s="12" t="s">
        <v>121</v>
      </c>
      <c r="D188" s="12" t="s">
        <v>32</v>
      </c>
      <c r="E188" s="12" t="s">
        <v>161</v>
      </c>
      <c r="F188" s="27"/>
      <c r="G188" s="13">
        <f>G189+G193+G197</f>
        <v>887.4</v>
      </c>
      <c r="H188" s="13"/>
    </row>
    <row r="189" spans="1:8" ht="38.25" x14ac:dyDescent="0.2">
      <c r="A189" s="26" t="s">
        <v>162</v>
      </c>
      <c r="B189" s="12" t="s">
        <v>51</v>
      </c>
      <c r="C189" s="12" t="s">
        <v>121</v>
      </c>
      <c r="D189" s="12" t="s">
        <v>32</v>
      </c>
      <c r="E189" s="12" t="s">
        <v>163</v>
      </c>
      <c r="F189" s="27"/>
      <c r="G189" s="13">
        <f t="shared" ref="G189:G191" si="43">G190</f>
        <v>80</v>
      </c>
      <c r="H189" s="13"/>
    </row>
    <row r="190" spans="1:8" ht="25.5" x14ac:dyDescent="0.2">
      <c r="A190" s="28" t="s">
        <v>35</v>
      </c>
      <c r="B190" s="18" t="s">
        <v>51</v>
      </c>
      <c r="C190" s="18" t="s">
        <v>121</v>
      </c>
      <c r="D190" s="18" t="s">
        <v>32</v>
      </c>
      <c r="E190" s="18" t="s">
        <v>163</v>
      </c>
      <c r="F190" s="9">
        <v>200</v>
      </c>
      <c r="G190" s="21">
        <f t="shared" si="43"/>
        <v>80</v>
      </c>
      <c r="H190" s="21"/>
    </row>
    <row r="191" spans="1:8" ht="25.5" x14ac:dyDescent="0.2">
      <c r="A191" s="28" t="s">
        <v>36</v>
      </c>
      <c r="B191" s="18" t="s">
        <v>51</v>
      </c>
      <c r="C191" s="18" t="s">
        <v>121</v>
      </c>
      <c r="D191" s="18" t="s">
        <v>32</v>
      </c>
      <c r="E191" s="18" t="s">
        <v>163</v>
      </c>
      <c r="F191" s="9">
        <v>240</v>
      </c>
      <c r="G191" s="21">
        <f t="shared" si="43"/>
        <v>80</v>
      </c>
      <c r="H191" s="21"/>
    </row>
    <row r="192" spans="1:8" x14ac:dyDescent="0.2">
      <c r="A192" s="28" t="s">
        <v>37</v>
      </c>
      <c r="B192" s="18" t="s">
        <v>51</v>
      </c>
      <c r="C192" s="18" t="s">
        <v>121</v>
      </c>
      <c r="D192" s="18" t="s">
        <v>32</v>
      </c>
      <c r="E192" s="18" t="s">
        <v>163</v>
      </c>
      <c r="F192" s="9">
        <v>244</v>
      </c>
      <c r="G192" s="21">
        <v>80</v>
      </c>
      <c r="H192" s="21"/>
    </row>
    <row r="193" spans="1:8" ht="38.25" x14ac:dyDescent="0.2">
      <c r="A193" s="26" t="s">
        <v>164</v>
      </c>
      <c r="B193" s="12" t="s">
        <v>51</v>
      </c>
      <c r="C193" s="12" t="s">
        <v>121</v>
      </c>
      <c r="D193" s="12" t="s">
        <v>32</v>
      </c>
      <c r="E193" s="12" t="s">
        <v>165</v>
      </c>
      <c r="F193" s="27"/>
      <c r="G193" s="13">
        <f t="shared" ref="G193:G195" si="44">G194</f>
        <v>100</v>
      </c>
      <c r="H193" s="13"/>
    </row>
    <row r="194" spans="1:8" ht="25.5" x14ac:dyDescent="0.2">
      <c r="A194" s="28" t="s">
        <v>35</v>
      </c>
      <c r="B194" s="18" t="s">
        <v>51</v>
      </c>
      <c r="C194" s="18" t="s">
        <v>121</v>
      </c>
      <c r="D194" s="18" t="s">
        <v>32</v>
      </c>
      <c r="E194" s="18" t="s">
        <v>165</v>
      </c>
      <c r="F194" s="9">
        <v>200</v>
      </c>
      <c r="G194" s="21">
        <f t="shared" si="44"/>
        <v>100</v>
      </c>
      <c r="H194" s="21"/>
    </row>
    <row r="195" spans="1:8" ht="25.5" x14ac:dyDescent="0.2">
      <c r="A195" s="28" t="s">
        <v>36</v>
      </c>
      <c r="B195" s="18" t="s">
        <v>51</v>
      </c>
      <c r="C195" s="18" t="s">
        <v>121</v>
      </c>
      <c r="D195" s="18" t="s">
        <v>32</v>
      </c>
      <c r="E195" s="18" t="s">
        <v>165</v>
      </c>
      <c r="F195" s="9">
        <v>240</v>
      </c>
      <c r="G195" s="21">
        <f t="shared" si="44"/>
        <v>100</v>
      </c>
      <c r="H195" s="21"/>
    </row>
    <row r="196" spans="1:8" x14ac:dyDescent="0.2">
      <c r="A196" s="28" t="s">
        <v>37</v>
      </c>
      <c r="B196" s="18" t="s">
        <v>51</v>
      </c>
      <c r="C196" s="18" t="s">
        <v>121</v>
      </c>
      <c r="D196" s="18" t="s">
        <v>32</v>
      </c>
      <c r="E196" s="18" t="s">
        <v>165</v>
      </c>
      <c r="F196" s="9">
        <v>244</v>
      </c>
      <c r="G196" s="21">
        <v>100</v>
      </c>
      <c r="H196" s="21"/>
    </row>
    <row r="197" spans="1:8" ht="38.25" x14ac:dyDescent="0.2">
      <c r="A197" s="26" t="s">
        <v>166</v>
      </c>
      <c r="B197" s="12" t="s">
        <v>51</v>
      </c>
      <c r="C197" s="12" t="s">
        <v>121</v>
      </c>
      <c r="D197" s="12" t="s">
        <v>32</v>
      </c>
      <c r="E197" s="12" t="s">
        <v>167</v>
      </c>
      <c r="F197" s="27"/>
      <c r="G197" s="13">
        <f t="shared" ref="G197:G199" si="45">G198</f>
        <v>707.4</v>
      </c>
      <c r="H197" s="13"/>
    </row>
    <row r="198" spans="1:8" ht="25.5" x14ac:dyDescent="0.2">
      <c r="A198" s="28" t="s">
        <v>35</v>
      </c>
      <c r="B198" s="18" t="s">
        <v>51</v>
      </c>
      <c r="C198" s="18" t="s">
        <v>121</v>
      </c>
      <c r="D198" s="18" t="s">
        <v>32</v>
      </c>
      <c r="E198" s="18" t="s">
        <v>167</v>
      </c>
      <c r="F198" s="9">
        <v>200</v>
      </c>
      <c r="G198" s="21">
        <f t="shared" si="45"/>
        <v>707.4</v>
      </c>
      <c r="H198" s="21"/>
    </row>
    <row r="199" spans="1:8" ht="25.5" x14ac:dyDescent="0.2">
      <c r="A199" s="28" t="s">
        <v>36</v>
      </c>
      <c r="B199" s="18" t="s">
        <v>51</v>
      </c>
      <c r="C199" s="18" t="s">
        <v>121</v>
      </c>
      <c r="D199" s="18" t="s">
        <v>32</v>
      </c>
      <c r="E199" s="18" t="s">
        <v>167</v>
      </c>
      <c r="F199" s="9">
        <v>240</v>
      </c>
      <c r="G199" s="21">
        <f t="shared" si="45"/>
        <v>707.4</v>
      </c>
      <c r="H199" s="21"/>
    </row>
    <row r="200" spans="1:8" x14ac:dyDescent="0.2">
      <c r="A200" s="28" t="s">
        <v>37</v>
      </c>
      <c r="B200" s="18" t="s">
        <v>51</v>
      </c>
      <c r="C200" s="18" t="s">
        <v>121</v>
      </c>
      <c r="D200" s="18" t="s">
        <v>32</v>
      </c>
      <c r="E200" s="18" t="s">
        <v>167</v>
      </c>
      <c r="F200" s="9">
        <v>244</v>
      </c>
      <c r="G200" s="21">
        <f>42.048-7.648+81+592</f>
        <v>707.4</v>
      </c>
      <c r="H200" s="21"/>
    </row>
    <row r="201" spans="1:8" ht="51" x14ac:dyDescent="0.2">
      <c r="A201" s="26" t="s">
        <v>168</v>
      </c>
      <c r="B201" s="12" t="s">
        <v>51</v>
      </c>
      <c r="C201" s="12" t="s">
        <v>121</v>
      </c>
      <c r="D201" s="12" t="s">
        <v>32</v>
      </c>
      <c r="E201" s="12" t="s">
        <v>169</v>
      </c>
      <c r="F201" s="27"/>
      <c r="G201" s="13">
        <f t="shared" ref="G201:G205" si="46">G202</f>
        <v>282.17180999999999</v>
      </c>
      <c r="H201" s="13"/>
    </row>
    <row r="202" spans="1:8" ht="51" x14ac:dyDescent="0.2">
      <c r="A202" s="26" t="s">
        <v>170</v>
      </c>
      <c r="B202" s="12" t="s">
        <v>51</v>
      </c>
      <c r="C202" s="12" t="s">
        <v>121</v>
      </c>
      <c r="D202" s="12" t="s">
        <v>32</v>
      </c>
      <c r="E202" s="12" t="s">
        <v>171</v>
      </c>
      <c r="F202" s="27"/>
      <c r="G202" s="13">
        <f t="shared" si="46"/>
        <v>282.17180999999999</v>
      </c>
      <c r="H202" s="13"/>
    </row>
    <row r="203" spans="1:8" ht="25.5" x14ac:dyDescent="0.2">
      <c r="A203" s="26" t="s">
        <v>172</v>
      </c>
      <c r="B203" s="12" t="s">
        <v>51</v>
      </c>
      <c r="C203" s="12" t="s">
        <v>121</v>
      </c>
      <c r="D203" s="12" t="s">
        <v>32</v>
      </c>
      <c r="E203" s="12" t="s">
        <v>173</v>
      </c>
      <c r="F203" s="27"/>
      <c r="G203" s="13">
        <f t="shared" si="46"/>
        <v>282.17180999999999</v>
      </c>
      <c r="H203" s="13"/>
    </row>
    <row r="204" spans="1:8" ht="25.5" x14ac:dyDescent="0.2">
      <c r="A204" s="28" t="s">
        <v>35</v>
      </c>
      <c r="B204" s="18" t="s">
        <v>51</v>
      </c>
      <c r="C204" s="18" t="s">
        <v>121</v>
      </c>
      <c r="D204" s="18" t="s">
        <v>32</v>
      </c>
      <c r="E204" s="18" t="s">
        <v>173</v>
      </c>
      <c r="F204" s="9">
        <v>200</v>
      </c>
      <c r="G204" s="21">
        <f t="shared" si="46"/>
        <v>282.17180999999999</v>
      </c>
      <c r="H204" s="21"/>
    </row>
    <row r="205" spans="1:8" ht="25.5" x14ac:dyDescent="0.2">
      <c r="A205" s="28" t="s">
        <v>36</v>
      </c>
      <c r="B205" s="18" t="s">
        <v>51</v>
      </c>
      <c r="C205" s="18" t="s">
        <v>121</v>
      </c>
      <c r="D205" s="18" t="s">
        <v>32</v>
      </c>
      <c r="E205" s="18" t="s">
        <v>173</v>
      </c>
      <c r="F205" s="9">
        <v>240</v>
      </c>
      <c r="G205" s="21">
        <f t="shared" si="46"/>
        <v>282.17180999999999</v>
      </c>
      <c r="H205" s="21"/>
    </row>
    <row r="206" spans="1:8" x14ac:dyDescent="0.2">
      <c r="A206" s="28" t="s">
        <v>37</v>
      </c>
      <c r="B206" s="18" t="s">
        <v>51</v>
      </c>
      <c r="C206" s="18" t="s">
        <v>121</v>
      </c>
      <c r="D206" s="18" t="s">
        <v>32</v>
      </c>
      <c r="E206" s="18" t="s">
        <v>173</v>
      </c>
      <c r="F206" s="9">
        <v>244</v>
      </c>
      <c r="G206" s="21">
        <f>50-11828.19/1000-3+247</f>
        <v>282.17180999999999</v>
      </c>
      <c r="H206" s="21"/>
    </row>
    <row r="207" spans="1:8" ht="51" x14ac:dyDescent="0.2">
      <c r="A207" s="11" t="s">
        <v>174</v>
      </c>
      <c r="B207" s="12" t="s">
        <v>51</v>
      </c>
      <c r="C207" s="12" t="s">
        <v>121</v>
      </c>
      <c r="D207" s="12" t="s">
        <v>32</v>
      </c>
      <c r="E207" s="12" t="s">
        <v>175</v>
      </c>
      <c r="F207" s="27"/>
      <c r="G207" s="13">
        <f>G208+G218+G223</f>
        <v>4028.3150000000001</v>
      </c>
      <c r="H207" s="13">
        <f t="shared" ref="H207" si="47">H208+H218+H223</f>
        <v>3826.8992499999999</v>
      </c>
    </row>
    <row r="208" spans="1:8" x14ac:dyDescent="0.2">
      <c r="A208" s="11" t="s">
        <v>176</v>
      </c>
      <c r="B208" s="12" t="s">
        <v>51</v>
      </c>
      <c r="C208" s="12" t="s">
        <v>121</v>
      </c>
      <c r="D208" s="12" t="s">
        <v>32</v>
      </c>
      <c r="E208" s="12" t="s">
        <v>177</v>
      </c>
      <c r="F208" s="27"/>
      <c r="G208" s="13">
        <f>G209</f>
        <v>4028.3150000000001</v>
      </c>
      <c r="H208" s="13">
        <f t="shared" ref="H208" si="48">H209</f>
        <v>3826.8992499999999</v>
      </c>
    </row>
    <row r="209" spans="1:8" ht="25.5" x14ac:dyDescent="0.2">
      <c r="A209" s="11" t="s">
        <v>178</v>
      </c>
      <c r="B209" s="12" t="s">
        <v>51</v>
      </c>
      <c r="C209" s="12" t="s">
        <v>121</v>
      </c>
      <c r="D209" s="12" t="s">
        <v>32</v>
      </c>
      <c r="E209" s="12" t="s">
        <v>179</v>
      </c>
      <c r="F209" s="27"/>
      <c r="G209" s="13">
        <f t="shared" ref="G209:H209" si="49">G210+G214</f>
        <v>4028.3150000000001</v>
      </c>
      <c r="H209" s="13">
        <f t="shared" si="49"/>
        <v>3826.8992499999999</v>
      </c>
    </row>
    <row r="210" spans="1:8" ht="51" x14ac:dyDescent="0.2">
      <c r="A210" s="11" t="s">
        <v>180</v>
      </c>
      <c r="B210" s="12" t="s">
        <v>51</v>
      </c>
      <c r="C210" s="12" t="s">
        <v>121</v>
      </c>
      <c r="D210" s="12" t="s">
        <v>32</v>
      </c>
      <c r="E210" s="12" t="s">
        <v>181</v>
      </c>
      <c r="F210" s="27"/>
      <c r="G210" s="13">
        <f t="shared" ref="G210:H212" si="50">G211</f>
        <v>3826.8992499999999</v>
      </c>
      <c r="H210" s="13">
        <f t="shared" si="50"/>
        <v>3826.8992499999999</v>
      </c>
    </row>
    <row r="211" spans="1:8" ht="25.5" x14ac:dyDescent="0.2">
      <c r="A211" s="28" t="s">
        <v>35</v>
      </c>
      <c r="B211" s="18" t="s">
        <v>51</v>
      </c>
      <c r="C211" s="18" t="s">
        <v>121</v>
      </c>
      <c r="D211" s="18" t="s">
        <v>32</v>
      </c>
      <c r="E211" s="18" t="s">
        <v>181</v>
      </c>
      <c r="F211" s="9">
        <v>200</v>
      </c>
      <c r="G211" s="21">
        <f t="shared" si="50"/>
        <v>3826.8992499999999</v>
      </c>
      <c r="H211" s="21">
        <f t="shared" si="50"/>
        <v>3826.8992499999999</v>
      </c>
    </row>
    <row r="212" spans="1:8" ht="25.5" x14ac:dyDescent="0.2">
      <c r="A212" s="28" t="s">
        <v>36</v>
      </c>
      <c r="B212" s="18" t="s">
        <v>51</v>
      </c>
      <c r="C212" s="18" t="s">
        <v>121</v>
      </c>
      <c r="D212" s="18" t="s">
        <v>32</v>
      </c>
      <c r="E212" s="18" t="s">
        <v>181</v>
      </c>
      <c r="F212" s="9">
        <v>240</v>
      </c>
      <c r="G212" s="21">
        <f t="shared" si="50"/>
        <v>3826.8992499999999</v>
      </c>
      <c r="H212" s="21">
        <f>H213</f>
        <v>3826.8992499999999</v>
      </c>
    </row>
    <row r="213" spans="1:8" x14ac:dyDescent="0.2">
      <c r="A213" s="28" t="s">
        <v>37</v>
      </c>
      <c r="B213" s="18" t="s">
        <v>51</v>
      </c>
      <c r="C213" s="18" t="s">
        <v>121</v>
      </c>
      <c r="D213" s="18" t="s">
        <v>32</v>
      </c>
      <c r="E213" s="18" t="s">
        <v>181</v>
      </c>
      <c r="F213" s="9">
        <v>244</v>
      </c>
      <c r="G213" s="21">
        <f>3833326/1000-6.42675</f>
        <v>3826.8992499999999</v>
      </c>
      <c r="H213" s="21">
        <f>G213</f>
        <v>3826.8992499999999</v>
      </c>
    </row>
    <row r="214" spans="1:8" ht="63.75" x14ac:dyDescent="0.2">
      <c r="A214" s="11" t="s">
        <v>182</v>
      </c>
      <c r="B214" s="12" t="s">
        <v>51</v>
      </c>
      <c r="C214" s="12" t="s">
        <v>121</v>
      </c>
      <c r="D214" s="12" t="s">
        <v>32</v>
      </c>
      <c r="E214" s="12" t="s">
        <v>183</v>
      </c>
      <c r="F214" s="27"/>
      <c r="G214" s="13">
        <f t="shared" ref="G214:G216" si="51">G215</f>
        <v>201.41575000000003</v>
      </c>
      <c r="H214" s="13"/>
    </row>
    <row r="215" spans="1:8" ht="25.5" x14ac:dyDescent="0.2">
      <c r="A215" s="28" t="s">
        <v>35</v>
      </c>
      <c r="B215" s="18" t="s">
        <v>51</v>
      </c>
      <c r="C215" s="18" t="s">
        <v>121</v>
      </c>
      <c r="D215" s="18" t="s">
        <v>32</v>
      </c>
      <c r="E215" s="18" t="s">
        <v>183</v>
      </c>
      <c r="F215" s="9">
        <v>200</v>
      </c>
      <c r="G215" s="21">
        <f t="shared" si="51"/>
        <v>201.41575000000003</v>
      </c>
      <c r="H215" s="21"/>
    </row>
    <row r="216" spans="1:8" ht="25.5" x14ac:dyDescent="0.2">
      <c r="A216" s="28" t="s">
        <v>36</v>
      </c>
      <c r="B216" s="18" t="s">
        <v>51</v>
      </c>
      <c r="C216" s="18" t="s">
        <v>121</v>
      </c>
      <c r="D216" s="18" t="s">
        <v>32</v>
      </c>
      <c r="E216" s="18" t="s">
        <v>183</v>
      </c>
      <c r="F216" s="9">
        <v>240</v>
      </c>
      <c r="G216" s="21">
        <f t="shared" si="51"/>
        <v>201.41575000000003</v>
      </c>
      <c r="H216" s="21"/>
    </row>
    <row r="217" spans="1:8" x14ac:dyDescent="0.2">
      <c r="A217" s="28" t="s">
        <v>37</v>
      </c>
      <c r="B217" s="18" t="s">
        <v>51</v>
      </c>
      <c r="C217" s="18" t="s">
        <v>121</v>
      </c>
      <c r="D217" s="18" t="s">
        <v>32</v>
      </c>
      <c r="E217" s="18" t="s">
        <v>183</v>
      </c>
      <c r="F217" s="9">
        <v>244</v>
      </c>
      <c r="G217" s="21">
        <f>125+76.754-0.33825</f>
        <v>201.41575000000003</v>
      </c>
      <c r="H217" s="21"/>
    </row>
    <row r="218" spans="1:8" ht="25.5" hidden="1" outlineLevel="1" x14ac:dyDescent="0.2">
      <c r="A218" s="11" t="s">
        <v>184</v>
      </c>
      <c r="B218" s="12" t="s">
        <v>51</v>
      </c>
      <c r="C218" s="12" t="s">
        <v>121</v>
      </c>
      <c r="D218" s="12" t="s">
        <v>32</v>
      </c>
      <c r="E218" s="12" t="s">
        <v>185</v>
      </c>
      <c r="F218" s="27"/>
      <c r="G218" s="13">
        <f>G219</f>
        <v>0</v>
      </c>
      <c r="H218" s="13"/>
    </row>
    <row r="219" spans="1:8" ht="38.25" hidden="1" outlineLevel="1" x14ac:dyDescent="0.2">
      <c r="A219" s="11" t="s">
        <v>186</v>
      </c>
      <c r="B219" s="12" t="s">
        <v>51</v>
      </c>
      <c r="C219" s="12" t="s">
        <v>121</v>
      </c>
      <c r="D219" s="12" t="s">
        <v>32</v>
      </c>
      <c r="E219" s="12" t="s">
        <v>187</v>
      </c>
      <c r="F219" s="27"/>
      <c r="G219" s="13">
        <f>G220</f>
        <v>0</v>
      </c>
      <c r="H219" s="13"/>
    </row>
    <row r="220" spans="1:8" ht="25.5" hidden="1" outlineLevel="1" x14ac:dyDescent="0.2">
      <c r="A220" s="28" t="s">
        <v>35</v>
      </c>
      <c r="B220" s="18" t="s">
        <v>51</v>
      </c>
      <c r="C220" s="18" t="s">
        <v>121</v>
      </c>
      <c r="D220" s="18" t="s">
        <v>32</v>
      </c>
      <c r="E220" s="18" t="s">
        <v>187</v>
      </c>
      <c r="F220" s="9">
        <v>200</v>
      </c>
      <c r="G220" s="21">
        <f t="shared" ref="G220:G221" si="52">G221</f>
        <v>0</v>
      </c>
      <c r="H220" s="21"/>
    </row>
    <row r="221" spans="1:8" ht="25.5" hidden="1" outlineLevel="1" x14ac:dyDescent="0.2">
      <c r="A221" s="28" t="s">
        <v>36</v>
      </c>
      <c r="B221" s="18" t="s">
        <v>51</v>
      </c>
      <c r="C221" s="18" t="s">
        <v>121</v>
      </c>
      <c r="D221" s="18" t="s">
        <v>32</v>
      </c>
      <c r="E221" s="18" t="s">
        <v>187</v>
      </c>
      <c r="F221" s="9">
        <v>240</v>
      </c>
      <c r="G221" s="21">
        <f t="shared" si="52"/>
        <v>0</v>
      </c>
      <c r="H221" s="21"/>
    </row>
    <row r="222" spans="1:8" hidden="1" outlineLevel="1" x14ac:dyDescent="0.2">
      <c r="A222" s="28" t="s">
        <v>37</v>
      </c>
      <c r="B222" s="18" t="s">
        <v>51</v>
      </c>
      <c r="C222" s="18" t="s">
        <v>121</v>
      </c>
      <c r="D222" s="18" t="s">
        <v>32</v>
      </c>
      <c r="E222" s="18" t="s">
        <v>187</v>
      </c>
      <c r="F222" s="9">
        <v>244</v>
      </c>
      <c r="G222" s="21">
        <v>0</v>
      </c>
      <c r="H222" s="21"/>
    </row>
    <row r="223" spans="1:8" ht="38.25" hidden="1" outlineLevel="1" x14ac:dyDescent="0.2">
      <c r="A223" s="11" t="s">
        <v>188</v>
      </c>
      <c r="B223" s="12" t="s">
        <v>51</v>
      </c>
      <c r="C223" s="12" t="s">
        <v>121</v>
      </c>
      <c r="D223" s="12" t="s">
        <v>32</v>
      </c>
      <c r="E223" s="12" t="s">
        <v>189</v>
      </c>
      <c r="F223" s="27"/>
      <c r="G223" s="13">
        <f>G224</f>
        <v>0</v>
      </c>
      <c r="H223" s="13"/>
    </row>
    <row r="224" spans="1:8" ht="38.25" hidden="1" outlineLevel="1" x14ac:dyDescent="0.2">
      <c r="A224" s="11" t="s">
        <v>190</v>
      </c>
      <c r="B224" s="12" t="s">
        <v>51</v>
      </c>
      <c r="C224" s="12" t="s">
        <v>121</v>
      </c>
      <c r="D224" s="12" t="s">
        <v>32</v>
      </c>
      <c r="E224" s="12" t="s">
        <v>191</v>
      </c>
      <c r="F224" s="27"/>
      <c r="G224" s="13">
        <f>G225</f>
        <v>0</v>
      </c>
      <c r="H224" s="13"/>
    </row>
    <row r="225" spans="1:8" ht="25.5" hidden="1" outlineLevel="1" x14ac:dyDescent="0.2">
      <c r="A225" s="28" t="s">
        <v>35</v>
      </c>
      <c r="B225" s="18" t="s">
        <v>51</v>
      </c>
      <c r="C225" s="18" t="s">
        <v>121</v>
      </c>
      <c r="D225" s="18" t="s">
        <v>32</v>
      </c>
      <c r="E225" s="18" t="s">
        <v>191</v>
      </c>
      <c r="F225" s="9">
        <v>200</v>
      </c>
      <c r="G225" s="21">
        <f t="shared" ref="G225:G226" si="53">G226</f>
        <v>0</v>
      </c>
      <c r="H225" s="21"/>
    </row>
    <row r="226" spans="1:8" ht="25.5" hidden="1" outlineLevel="1" x14ac:dyDescent="0.2">
      <c r="A226" s="28" t="s">
        <v>36</v>
      </c>
      <c r="B226" s="18" t="s">
        <v>51</v>
      </c>
      <c r="C226" s="18" t="s">
        <v>121</v>
      </c>
      <c r="D226" s="18" t="s">
        <v>32</v>
      </c>
      <c r="E226" s="18" t="s">
        <v>191</v>
      </c>
      <c r="F226" s="9">
        <v>240</v>
      </c>
      <c r="G226" s="21">
        <f t="shared" si="53"/>
        <v>0</v>
      </c>
      <c r="H226" s="21"/>
    </row>
    <row r="227" spans="1:8" hidden="1" outlineLevel="1" x14ac:dyDescent="0.2">
      <c r="A227" s="28" t="s">
        <v>37</v>
      </c>
      <c r="B227" s="18" t="s">
        <v>51</v>
      </c>
      <c r="C227" s="18" t="s">
        <v>121</v>
      </c>
      <c r="D227" s="18" t="s">
        <v>32</v>
      </c>
      <c r="E227" s="18" t="s">
        <v>191</v>
      </c>
      <c r="F227" s="9">
        <v>244</v>
      </c>
      <c r="G227" s="21">
        <f>40*0+39.78363*0</f>
        <v>0</v>
      </c>
      <c r="H227" s="21"/>
    </row>
    <row r="228" spans="1:8" s="32" customFormat="1" collapsed="1" x14ac:dyDescent="0.2">
      <c r="A228" s="33" t="s">
        <v>192</v>
      </c>
      <c r="B228" s="12" t="s">
        <v>51</v>
      </c>
      <c r="C228" s="15" t="s">
        <v>193</v>
      </c>
      <c r="D228" s="15" t="s">
        <v>15</v>
      </c>
      <c r="E228" s="15"/>
      <c r="F228" s="15"/>
      <c r="G228" s="13">
        <f t="shared" ref="G228:H228" si="54">G229</f>
        <v>41597.888600000006</v>
      </c>
      <c r="H228" s="13">
        <f t="shared" si="54"/>
        <v>24067.679370000002</v>
      </c>
    </row>
    <row r="229" spans="1:8" s="32" customFormat="1" x14ac:dyDescent="0.2">
      <c r="A229" s="14" t="s">
        <v>194</v>
      </c>
      <c r="B229" s="12" t="s">
        <v>51</v>
      </c>
      <c r="C229" s="15" t="s">
        <v>193</v>
      </c>
      <c r="D229" s="16" t="s">
        <v>14</v>
      </c>
      <c r="E229" s="15"/>
      <c r="F229" s="15"/>
      <c r="G229" s="13">
        <f>G230+G316</f>
        <v>41597.888600000006</v>
      </c>
      <c r="H229" s="13">
        <f>H230+H316</f>
        <v>24067.679370000002</v>
      </c>
    </row>
    <row r="230" spans="1:8" ht="38.25" x14ac:dyDescent="0.2">
      <c r="A230" s="26" t="s">
        <v>195</v>
      </c>
      <c r="B230" s="12" t="s">
        <v>51</v>
      </c>
      <c r="C230" s="12" t="s">
        <v>193</v>
      </c>
      <c r="D230" s="12" t="s">
        <v>14</v>
      </c>
      <c r="E230" s="12" t="s">
        <v>196</v>
      </c>
      <c r="F230" s="27"/>
      <c r="G230" s="13">
        <f t="shared" ref="G230:H230" si="55">G231+G259+G265+G279</f>
        <v>41562.088600000003</v>
      </c>
      <c r="H230" s="13">
        <f t="shared" si="55"/>
        <v>24067.679370000002</v>
      </c>
    </row>
    <row r="231" spans="1:8" ht="25.5" x14ac:dyDescent="0.2">
      <c r="A231" s="26" t="s">
        <v>197</v>
      </c>
      <c r="B231" s="12" t="s">
        <v>51</v>
      </c>
      <c r="C231" s="12" t="s">
        <v>193</v>
      </c>
      <c r="D231" s="12" t="s">
        <v>14</v>
      </c>
      <c r="E231" s="12" t="s">
        <v>198</v>
      </c>
      <c r="F231" s="27"/>
      <c r="G231" s="13">
        <f>G232+G249+G254</f>
        <v>29286.7549</v>
      </c>
      <c r="H231" s="13">
        <f t="shared" ref="H231" si="56">H232+H249+H254</f>
        <v>14198.42</v>
      </c>
    </row>
    <row r="232" spans="1:8" ht="25.5" x14ac:dyDescent="0.2">
      <c r="A232" s="26" t="s">
        <v>199</v>
      </c>
      <c r="B232" s="12" t="s">
        <v>51</v>
      </c>
      <c r="C232" s="12" t="s">
        <v>193</v>
      </c>
      <c r="D232" s="12" t="s">
        <v>14</v>
      </c>
      <c r="E232" s="12" t="s">
        <v>200</v>
      </c>
      <c r="F232" s="27"/>
      <c r="G232" s="13">
        <f>G233+G237+G241+G245</f>
        <v>28888.622949999997</v>
      </c>
      <c r="H232" s="13">
        <f t="shared" ref="H232" si="57">H233+H237+H241+H245</f>
        <v>14198.42</v>
      </c>
    </row>
    <row r="233" spans="1:8" ht="38.25" x14ac:dyDescent="0.2">
      <c r="A233" s="34" t="s">
        <v>201</v>
      </c>
      <c r="B233" s="18" t="s">
        <v>51</v>
      </c>
      <c r="C233" s="18" t="s">
        <v>193</v>
      </c>
      <c r="D233" s="18" t="s">
        <v>14</v>
      </c>
      <c r="E233" s="18" t="s">
        <v>202</v>
      </c>
      <c r="F233" s="9"/>
      <c r="G233" s="21">
        <f t="shared" ref="G233:G235" si="58">G234</f>
        <v>5457</v>
      </c>
      <c r="H233" s="21"/>
    </row>
    <row r="234" spans="1:8" ht="25.5" x14ac:dyDescent="0.2">
      <c r="A234" s="34" t="s">
        <v>203</v>
      </c>
      <c r="B234" s="18" t="s">
        <v>51</v>
      </c>
      <c r="C234" s="18" t="s">
        <v>193</v>
      </c>
      <c r="D234" s="18" t="s">
        <v>14</v>
      </c>
      <c r="E234" s="18" t="s">
        <v>202</v>
      </c>
      <c r="F234" s="9">
        <v>600</v>
      </c>
      <c r="G234" s="21">
        <f t="shared" si="58"/>
        <v>5457</v>
      </c>
      <c r="H234" s="21"/>
    </row>
    <row r="235" spans="1:8" x14ac:dyDescent="0.2">
      <c r="A235" s="34" t="s">
        <v>204</v>
      </c>
      <c r="B235" s="18" t="s">
        <v>51</v>
      </c>
      <c r="C235" s="18" t="s">
        <v>193</v>
      </c>
      <c r="D235" s="18" t="s">
        <v>14</v>
      </c>
      <c r="E235" s="18" t="s">
        <v>202</v>
      </c>
      <c r="F235" s="9">
        <v>610</v>
      </c>
      <c r="G235" s="21">
        <f t="shared" si="58"/>
        <v>5457</v>
      </c>
      <c r="H235" s="21"/>
    </row>
    <row r="236" spans="1:8" ht="51" x14ac:dyDescent="0.2">
      <c r="A236" s="34" t="s">
        <v>205</v>
      </c>
      <c r="B236" s="18" t="s">
        <v>51</v>
      </c>
      <c r="C236" s="18" t="s">
        <v>193</v>
      </c>
      <c r="D236" s="18" t="s">
        <v>14</v>
      </c>
      <c r="E236" s="18" t="s">
        <v>202</v>
      </c>
      <c r="F236" s="9">
        <v>611</v>
      </c>
      <c r="G236" s="21">
        <v>5457</v>
      </c>
      <c r="H236" s="21"/>
    </row>
    <row r="237" spans="1:8" ht="51" x14ac:dyDescent="0.2">
      <c r="A237" s="28" t="s">
        <v>206</v>
      </c>
      <c r="B237" s="18" t="s">
        <v>51</v>
      </c>
      <c r="C237" s="18" t="s">
        <v>193</v>
      </c>
      <c r="D237" s="18" t="s">
        <v>14</v>
      </c>
      <c r="E237" s="18" t="s">
        <v>207</v>
      </c>
      <c r="F237" s="18"/>
      <c r="G237" s="21">
        <f t="shared" ref="G237:H239" si="59">G238</f>
        <v>14198.42</v>
      </c>
      <c r="H237" s="21">
        <f t="shared" si="59"/>
        <v>14198.42</v>
      </c>
    </row>
    <row r="238" spans="1:8" ht="25.5" x14ac:dyDescent="0.2">
      <c r="A238" s="34" t="s">
        <v>203</v>
      </c>
      <c r="B238" s="18" t="s">
        <v>51</v>
      </c>
      <c r="C238" s="18" t="s">
        <v>193</v>
      </c>
      <c r="D238" s="18" t="s">
        <v>14</v>
      </c>
      <c r="E238" s="18" t="s">
        <v>207</v>
      </c>
      <c r="F238" s="9">
        <v>600</v>
      </c>
      <c r="G238" s="21">
        <f t="shared" si="59"/>
        <v>14198.42</v>
      </c>
      <c r="H238" s="21">
        <f t="shared" si="59"/>
        <v>14198.42</v>
      </c>
    </row>
    <row r="239" spans="1:8" x14ac:dyDescent="0.2">
      <c r="A239" s="34" t="s">
        <v>204</v>
      </c>
      <c r="B239" s="18" t="s">
        <v>51</v>
      </c>
      <c r="C239" s="18" t="s">
        <v>193</v>
      </c>
      <c r="D239" s="18" t="s">
        <v>14</v>
      </c>
      <c r="E239" s="18" t="s">
        <v>207</v>
      </c>
      <c r="F239" s="9">
        <v>610</v>
      </c>
      <c r="G239" s="21">
        <f t="shared" si="59"/>
        <v>14198.42</v>
      </c>
      <c r="H239" s="21">
        <f t="shared" si="59"/>
        <v>14198.42</v>
      </c>
    </row>
    <row r="240" spans="1:8" ht="51" x14ac:dyDescent="0.2">
      <c r="A240" s="34" t="s">
        <v>205</v>
      </c>
      <c r="B240" s="18" t="s">
        <v>51</v>
      </c>
      <c r="C240" s="18" t="s">
        <v>193</v>
      </c>
      <c r="D240" s="18" t="s">
        <v>14</v>
      </c>
      <c r="E240" s="18" t="s">
        <v>207</v>
      </c>
      <c r="F240" s="9">
        <v>611</v>
      </c>
      <c r="G240" s="21">
        <f>9945+4253.42</f>
        <v>14198.42</v>
      </c>
      <c r="H240" s="21">
        <f>G240</f>
        <v>14198.42</v>
      </c>
    </row>
    <row r="241" spans="1:8" ht="63.75" x14ac:dyDescent="0.2">
      <c r="A241" s="28" t="s">
        <v>208</v>
      </c>
      <c r="B241" s="18" t="s">
        <v>51</v>
      </c>
      <c r="C241" s="18" t="s">
        <v>193</v>
      </c>
      <c r="D241" s="18" t="s">
        <v>14</v>
      </c>
      <c r="E241" s="18" t="s">
        <v>209</v>
      </c>
      <c r="F241" s="9"/>
      <c r="G241" s="21">
        <f t="shared" ref="G241:G243" si="60">G242</f>
        <v>748.5311099999999</v>
      </c>
      <c r="H241" s="21"/>
    </row>
    <row r="242" spans="1:8" ht="25.5" x14ac:dyDescent="0.2">
      <c r="A242" s="34" t="s">
        <v>203</v>
      </c>
      <c r="B242" s="18" t="s">
        <v>51</v>
      </c>
      <c r="C242" s="18" t="s">
        <v>193</v>
      </c>
      <c r="D242" s="18" t="s">
        <v>14</v>
      </c>
      <c r="E242" s="18" t="s">
        <v>209</v>
      </c>
      <c r="F242" s="9">
        <v>600</v>
      </c>
      <c r="G242" s="21">
        <f t="shared" si="60"/>
        <v>748.5311099999999</v>
      </c>
      <c r="H242" s="21"/>
    </row>
    <row r="243" spans="1:8" x14ac:dyDescent="0.2">
      <c r="A243" s="34" t="s">
        <v>204</v>
      </c>
      <c r="B243" s="18" t="s">
        <v>51</v>
      </c>
      <c r="C243" s="18" t="s">
        <v>193</v>
      </c>
      <c r="D243" s="18" t="s">
        <v>14</v>
      </c>
      <c r="E243" s="18" t="s">
        <v>209</v>
      </c>
      <c r="F243" s="9">
        <v>610</v>
      </c>
      <c r="G243" s="21">
        <f t="shared" si="60"/>
        <v>748.5311099999999</v>
      </c>
      <c r="H243" s="21"/>
    </row>
    <row r="244" spans="1:8" ht="51" x14ac:dyDescent="0.2">
      <c r="A244" s="34" t="s">
        <v>205</v>
      </c>
      <c r="B244" s="18" t="s">
        <v>51</v>
      </c>
      <c r="C244" s="18" t="s">
        <v>193</v>
      </c>
      <c r="D244" s="18" t="s">
        <v>14</v>
      </c>
      <c r="E244" s="18" t="s">
        <v>209</v>
      </c>
      <c r="F244" s="9">
        <v>611</v>
      </c>
      <c r="G244" s="21">
        <f>ROUNDUP(G240*100/95-G240,3)+1.24511</f>
        <v>748.5311099999999</v>
      </c>
      <c r="H244" s="21"/>
    </row>
    <row r="245" spans="1:8" ht="51" x14ac:dyDescent="0.2">
      <c r="A245" s="17" t="s">
        <v>210</v>
      </c>
      <c r="B245" s="18" t="s">
        <v>51</v>
      </c>
      <c r="C245" s="18" t="s">
        <v>193</v>
      </c>
      <c r="D245" s="18" t="s">
        <v>14</v>
      </c>
      <c r="E245" s="18" t="s">
        <v>211</v>
      </c>
      <c r="F245" s="9"/>
      <c r="G245" s="21">
        <f t="shared" ref="G245:G252" si="61">G246</f>
        <v>8484.6718400000009</v>
      </c>
      <c r="H245" s="21"/>
    </row>
    <row r="246" spans="1:8" ht="25.5" x14ac:dyDescent="0.2">
      <c r="A246" s="34" t="s">
        <v>203</v>
      </c>
      <c r="B246" s="18" t="s">
        <v>51</v>
      </c>
      <c r="C246" s="18" t="s">
        <v>193</v>
      </c>
      <c r="D246" s="18" t="s">
        <v>14</v>
      </c>
      <c r="E246" s="18" t="s">
        <v>211</v>
      </c>
      <c r="F246" s="9">
        <v>600</v>
      </c>
      <c r="G246" s="21">
        <f t="shared" si="61"/>
        <v>8484.6718400000009</v>
      </c>
      <c r="H246" s="21"/>
    </row>
    <row r="247" spans="1:8" x14ac:dyDescent="0.2">
      <c r="A247" s="34" t="s">
        <v>204</v>
      </c>
      <c r="B247" s="18" t="s">
        <v>51</v>
      </c>
      <c r="C247" s="18" t="s">
        <v>193</v>
      </c>
      <c r="D247" s="18" t="s">
        <v>14</v>
      </c>
      <c r="E247" s="18" t="s">
        <v>211</v>
      </c>
      <c r="F247" s="9">
        <v>610</v>
      </c>
      <c r="G247" s="21">
        <f t="shared" si="61"/>
        <v>8484.6718400000009</v>
      </c>
      <c r="H247" s="21"/>
    </row>
    <row r="248" spans="1:8" ht="51" x14ac:dyDescent="0.2">
      <c r="A248" s="34" t="s">
        <v>205</v>
      </c>
      <c r="B248" s="18" t="s">
        <v>51</v>
      </c>
      <c r="C248" s="18" t="s">
        <v>193</v>
      </c>
      <c r="D248" s="18" t="s">
        <v>14</v>
      </c>
      <c r="E248" s="18" t="s">
        <v>211</v>
      </c>
      <c r="F248" s="9">
        <v>611</v>
      </c>
      <c r="G248" s="21">
        <f>8709.78095-223.864-1.24511</f>
        <v>8484.6718400000009</v>
      </c>
      <c r="H248" s="21"/>
    </row>
    <row r="249" spans="1:8" ht="63.75" x14ac:dyDescent="0.2">
      <c r="A249" s="35" t="s">
        <v>212</v>
      </c>
      <c r="B249" s="12" t="s">
        <v>51</v>
      </c>
      <c r="C249" s="12" t="s">
        <v>193</v>
      </c>
      <c r="D249" s="12" t="s">
        <v>14</v>
      </c>
      <c r="E249" s="12" t="s">
        <v>213</v>
      </c>
      <c r="F249" s="27"/>
      <c r="G249" s="13">
        <f t="shared" ref="G249:G250" si="62">G250</f>
        <v>293.69695000000002</v>
      </c>
      <c r="H249" s="13"/>
    </row>
    <row r="250" spans="1:8" ht="51" x14ac:dyDescent="0.2">
      <c r="A250" s="34" t="s">
        <v>28</v>
      </c>
      <c r="B250" s="18" t="s">
        <v>51</v>
      </c>
      <c r="C250" s="18" t="s">
        <v>193</v>
      </c>
      <c r="D250" s="18" t="s">
        <v>14</v>
      </c>
      <c r="E250" s="18" t="s">
        <v>214</v>
      </c>
      <c r="F250" s="9"/>
      <c r="G250" s="21">
        <f t="shared" si="62"/>
        <v>293.69695000000002</v>
      </c>
      <c r="H250" s="21"/>
    </row>
    <row r="251" spans="1:8" ht="25.5" x14ac:dyDescent="0.2">
      <c r="A251" s="34" t="s">
        <v>203</v>
      </c>
      <c r="B251" s="18" t="s">
        <v>51</v>
      </c>
      <c r="C251" s="18" t="s">
        <v>193</v>
      </c>
      <c r="D251" s="18" t="s">
        <v>14</v>
      </c>
      <c r="E251" s="18" t="s">
        <v>214</v>
      </c>
      <c r="F251" s="9">
        <v>600</v>
      </c>
      <c r="G251" s="21">
        <f t="shared" si="61"/>
        <v>293.69695000000002</v>
      </c>
      <c r="H251" s="21"/>
    </row>
    <row r="252" spans="1:8" x14ac:dyDescent="0.2">
      <c r="A252" s="34" t="s">
        <v>204</v>
      </c>
      <c r="B252" s="18" t="s">
        <v>51</v>
      </c>
      <c r="C252" s="18" t="s">
        <v>193</v>
      </c>
      <c r="D252" s="18" t="s">
        <v>14</v>
      </c>
      <c r="E252" s="18" t="s">
        <v>214</v>
      </c>
      <c r="F252" s="9">
        <v>610</v>
      </c>
      <c r="G252" s="21">
        <f t="shared" si="61"/>
        <v>293.69695000000002</v>
      </c>
      <c r="H252" s="21"/>
    </row>
    <row r="253" spans="1:8" x14ac:dyDescent="0.2">
      <c r="A253" s="34" t="s">
        <v>215</v>
      </c>
      <c r="B253" s="18" t="s">
        <v>51</v>
      </c>
      <c r="C253" s="18" t="s">
        <v>193</v>
      </c>
      <c r="D253" s="18" t="s">
        <v>14</v>
      </c>
      <c r="E253" s="18" t="s">
        <v>214</v>
      </c>
      <c r="F253" s="9">
        <v>612</v>
      </c>
      <c r="G253" s="21">
        <f>500-206.30305</f>
        <v>293.69695000000002</v>
      </c>
      <c r="H253" s="21"/>
    </row>
    <row r="254" spans="1:8" ht="40.5" customHeight="1" x14ac:dyDescent="0.2">
      <c r="A254" s="35" t="s">
        <v>216</v>
      </c>
      <c r="B254" s="12" t="s">
        <v>51</v>
      </c>
      <c r="C254" s="12" t="s">
        <v>193</v>
      </c>
      <c r="D254" s="12" t="s">
        <v>14</v>
      </c>
      <c r="E254" s="12" t="s">
        <v>217</v>
      </c>
      <c r="F254" s="27"/>
      <c r="G254" s="13">
        <f t="shared" ref="G254:G257" si="63">G255</f>
        <v>104.435</v>
      </c>
      <c r="H254" s="13"/>
    </row>
    <row r="255" spans="1:8" ht="25.5" x14ac:dyDescent="0.2">
      <c r="A255" s="34" t="s">
        <v>218</v>
      </c>
      <c r="B255" s="18" t="s">
        <v>51</v>
      </c>
      <c r="C255" s="18" t="s">
        <v>193</v>
      </c>
      <c r="D255" s="18" t="s">
        <v>14</v>
      </c>
      <c r="E255" s="18" t="s">
        <v>219</v>
      </c>
      <c r="F255" s="9"/>
      <c r="G255" s="21">
        <f t="shared" si="63"/>
        <v>104.435</v>
      </c>
      <c r="H255" s="21"/>
    </row>
    <row r="256" spans="1:8" ht="25.5" x14ac:dyDescent="0.2">
      <c r="A256" s="34" t="s">
        <v>203</v>
      </c>
      <c r="B256" s="18" t="s">
        <v>51</v>
      </c>
      <c r="C256" s="18" t="s">
        <v>193</v>
      </c>
      <c r="D256" s="18" t="s">
        <v>14</v>
      </c>
      <c r="E256" s="18" t="s">
        <v>219</v>
      </c>
      <c r="F256" s="9">
        <v>600</v>
      </c>
      <c r="G256" s="21">
        <f t="shared" si="63"/>
        <v>104.435</v>
      </c>
      <c r="H256" s="21"/>
    </row>
    <row r="257" spans="1:8" x14ac:dyDescent="0.2">
      <c r="A257" s="34" t="s">
        <v>204</v>
      </c>
      <c r="B257" s="18" t="s">
        <v>51</v>
      </c>
      <c r="C257" s="18" t="s">
        <v>193</v>
      </c>
      <c r="D257" s="18" t="s">
        <v>14</v>
      </c>
      <c r="E257" s="18" t="s">
        <v>219</v>
      </c>
      <c r="F257" s="9">
        <v>610</v>
      </c>
      <c r="G257" s="21">
        <f t="shared" si="63"/>
        <v>104.435</v>
      </c>
      <c r="H257" s="21"/>
    </row>
    <row r="258" spans="1:8" x14ac:dyDescent="0.2">
      <c r="A258" s="34" t="s">
        <v>215</v>
      </c>
      <c r="B258" s="18" t="s">
        <v>51</v>
      </c>
      <c r="C258" s="18" t="s">
        <v>193</v>
      </c>
      <c r="D258" s="18" t="s">
        <v>14</v>
      </c>
      <c r="E258" s="18" t="s">
        <v>219</v>
      </c>
      <c r="F258" s="9">
        <v>612</v>
      </c>
      <c r="G258" s="21">
        <f>122-17.565</f>
        <v>104.435</v>
      </c>
      <c r="H258" s="21"/>
    </row>
    <row r="259" spans="1:8" ht="38.25" x14ac:dyDescent="0.2">
      <c r="A259" s="26" t="s">
        <v>220</v>
      </c>
      <c r="B259" s="12" t="s">
        <v>51</v>
      </c>
      <c r="C259" s="12" t="s">
        <v>193</v>
      </c>
      <c r="D259" s="12" t="s">
        <v>14</v>
      </c>
      <c r="E259" s="12" t="s">
        <v>221</v>
      </c>
      <c r="F259" s="27"/>
      <c r="G259" s="13">
        <f t="shared" ref="G259:G263" si="64">G260</f>
        <v>378.625</v>
      </c>
      <c r="H259" s="13"/>
    </row>
    <row r="260" spans="1:8" ht="38.25" x14ac:dyDescent="0.2">
      <c r="A260" s="35" t="s">
        <v>222</v>
      </c>
      <c r="B260" s="12" t="s">
        <v>51</v>
      </c>
      <c r="C260" s="12" t="s">
        <v>193</v>
      </c>
      <c r="D260" s="12" t="s">
        <v>14</v>
      </c>
      <c r="E260" s="12" t="s">
        <v>223</v>
      </c>
      <c r="F260" s="27"/>
      <c r="G260" s="13">
        <f t="shared" si="64"/>
        <v>378.625</v>
      </c>
      <c r="H260" s="13"/>
    </row>
    <row r="261" spans="1:8" ht="25.5" x14ac:dyDescent="0.2">
      <c r="A261" s="34" t="s">
        <v>218</v>
      </c>
      <c r="B261" s="18" t="s">
        <v>51</v>
      </c>
      <c r="C261" s="18" t="s">
        <v>193</v>
      </c>
      <c r="D261" s="18" t="s">
        <v>14</v>
      </c>
      <c r="E261" s="18" t="s">
        <v>224</v>
      </c>
      <c r="F261" s="9"/>
      <c r="G261" s="21">
        <f t="shared" si="64"/>
        <v>378.625</v>
      </c>
      <c r="H261" s="21"/>
    </row>
    <row r="262" spans="1:8" ht="25.5" x14ac:dyDescent="0.2">
      <c r="A262" s="34" t="s">
        <v>203</v>
      </c>
      <c r="B262" s="18" t="s">
        <v>51</v>
      </c>
      <c r="C262" s="18" t="s">
        <v>193</v>
      </c>
      <c r="D262" s="18" t="s">
        <v>14</v>
      </c>
      <c r="E262" s="18" t="s">
        <v>224</v>
      </c>
      <c r="F262" s="9">
        <v>600</v>
      </c>
      <c r="G262" s="21">
        <f t="shared" si="64"/>
        <v>378.625</v>
      </c>
      <c r="H262" s="21"/>
    </row>
    <row r="263" spans="1:8" x14ac:dyDescent="0.2">
      <c r="A263" s="17" t="s">
        <v>204</v>
      </c>
      <c r="B263" s="18" t="s">
        <v>51</v>
      </c>
      <c r="C263" s="18" t="s">
        <v>193</v>
      </c>
      <c r="D263" s="18" t="s">
        <v>14</v>
      </c>
      <c r="E263" s="18" t="s">
        <v>224</v>
      </c>
      <c r="F263" s="9">
        <v>610</v>
      </c>
      <c r="G263" s="21">
        <f t="shared" si="64"/>
        <v>378.625</v>
      </c>
      <c r="H263" s="21"/>
    </row>
    <row r="264" spans="1:8" x14ac:dyDescent="0.2">
      <c r="A264" s="34" t="s">
        <v>215</v>
      </c>
      <c r="B264" s="18" t="s">
        <v>51</v>
      </c>
      <c r="C264" s="18" t="s">
        <v>193</v>
      </c>
      <c r="D264" s="18" t="s">
        <v>14</v>
      </c>
      <c r="E264" s="18" t="s">
        <v>224</v>
      </c>
      <c r="F264" s="9">
        <v>612</v>
      </c>
      <c r="G264" s="21">
        <v>378.625</v>
      </c>
      <c r="H264" s="21"/>
    </row>
    <row r="265" spans="1:8" ht="38.25" x14ac:dyDescent="0.2">
      <c r="A265" s="26" t="s">
        <v>225</v>
      </c>
      <c r="B265" s="12" t="s">
        <v>51</v>
      </c>
      <c r="C265" s="12" t="s">
        <v>193</v>
      </c>
      <c r="D265" s="12" t="s">
        <v>14</v>
      </c>
      <c r="E265" s="12" t="s">
        <v>226</v>
      </c>
      <c r="F265" s="27"/>
      <c r="G265" s="13">
        <f>G266+G271+G275</f>
        <v>1240.9883399999999</v>
      </c>
      <c r="H265" s="13">
        <f t="shared" ref="H265" si="65">H266+H271+H275</f>
        <v>683.68332999999996</v>
      </c>
    </row>
    <row r="266" spans="1:8" ht="38.25" x14ac:dyDescent="0.2">
      <c r="A266" s="34" t="s">
        <v>227</v>
      </c>
      <c r="B266" s="18" t="s">
        <v>51</v>
      </c>
      <c r="C266" s="18" t="s">
        <v>193</v>
      </c>
      <c r="D266" s="18" t="s">
        <v>14</v>
      </c>
      <c r="E266" s="18" t="s">
        <v>228</v>
      </c>
      <c r="F266" s="9"/>
      <c r="G266" s="21">
        <f t="shared" ref="G266:G269" si="66">G267</f>
        <v>470</v>
      </c>
      <c r="H266" s="21"/>
    </row>
    <row r="267" spans="1:8" ht="38.25" x14ac:dyDescent="0.2">
      <c r="A267" s="34" t="s">
        <v>229</v>
      </c>
      <c r="B267" s="18" t="s">
        <v>51</v>
      </c>
      <c r="C267" s="18" t="s">
        <v>193</v>
      </c>
      <c r="D267" s="18" t="s">
        <v>14</v>
      </c>
      <c r="E267" s="18" t="s">
        <v>230</v>
      </c>
      <c r="F267" s="9"/>
      <c r="G267" s="21">
        <f t="shared" si="66"/>
        <v>470</v>
      </c>
      <c r="H267" s="21"/>
    </row>
    <row r="268" spans="1:8" ht="25.5" x14ac:dyDescent="0.2">
      <c r="A268" s="34" t="s">
        <v>203</v>
      </c>
      <c r="B268" s="18" t="s">
        <v>51</v>
      </c>
      <c r="C268" s="18" t="s">
        <v>193</v>
      </c>
      <c r="D268" s="18" t="s">
        <v>14</v>
      </c>
      <c r="E268" s="18" t="s">
        <v>230</v>
      </c>
      <c r="F268" s="9">
        <v>600</v>
      </c>
      <c r="G268" s="21">
        <f t="shared" si="66"/>
        <v>470</v>
      </c>
      <c r="H268" s="21"/>
    </row>
    <row r="269" spans="1:8" x14ac:dyDescent="0.2">
      <c r="A269" s="17" t="s">
        <v>204</v>
      </c>
      <c r="B269" s="18" t="s">
        <v>51</v>
      </c>
      <c r="C269" s="18" t="s">
        <v>193</v>
      </c>
      <c r="D269" s="18" t="s">
        <v>14</v>
      </c>
      <c r="E269" s="18" t="s">
        <v>230</v>
      </c>
      <c r="F269" s="9">
        <v>610</v>
      </c>
      <c r="G269" s="21">
        <f t="shared" si="66"/>
        <v>470</v>
      </c>
      <c r="H269" s="21"/>
    </row>
    <row r="270" spans="1:8" x14ac:dyDescent="0.2">
      <c r="A270" s="34" t="s">
        <v>215</v>
      </c>
      <c r="B270" s="18" t="s">
        <v>51</v>
      </c>
      <c r="C270" s="18" t="s">
        <v>193</v>
      </c>
      <c r="D270" s="18" t="s">
        <v>14</v>
      </c>
      <c r="E270" s="18" t="s">
        <v>230</v>
      </c>
      <c r="F270" s="9">
        <v>612</v>
      </c>
      <c r="G270" s="21">
        <f>8-8+525-55</f>
        <v>470</v>
      </c>
      <c r="H270" s="21"/>
    </row>
    <row r="271" spans="1:8" s="32" customFormat="1" ht="81.75" customHeight="1" x14ac:dyDescent="0.2">
      <c r="A271" s="49" t="s">
        <v>231</v>
      </c>
      <c r="B271" s="12" t="s">
        <v>51</v>
      </c>
      <c r="C271" s="12" t="s">
        <v>193</v>
      </c>
      <c r="D271" s="12" t="s">
        <v>14</v>
      </c>
      <c r="E271" s="12" t="s">
        <v>232</v>
      </c>
      <c r="F271" s="27"/>
      <c r="G271" s="13">
        <f t="shared" ref="G271:H273" si="67">G272</f>
        <v>683.68332999999996</v>
      </c>
      <c r="H271" s="13">
        <f t="shared" si="67"/>
        <v>683.68332999999996</v>
      </c>
    </row>
    <row r="272" spans="1:8" ht="25.5" x14ac:dyDescent="0.2">
      <c r="A272" s="34" t="s">
        <v>203</v>
      </c>
      <c r="B272" s="18" t="s">
        <v>51</v>
      </c>
      <c r="C272" s="18" t="s">
        <v>193</v>
      </c>
      <c r="D272" s="18" t="s">
        <v>14</v>
      </c>
      <c r="E272" s="18" t="s">
        <v>232</v>
      </c>
      <c r="F272" s="9">
        <v>600</v>
      </c>
      <c r="G272" s="21">
        <f t="shared" si="67"/>
        <v>683.68332999999996</v>
      </c>
      <c r="H272" s="21">
        <f t="shared" si="67"/>
        <v>683.68332999999996</v>
      </c>
    </row>
    <row r="273" spans="1:8" x14ac:dyDescent="0.2">
      <c r="A273" s="34" t="s">
        <v>204</v>
      </c>
      <c r="B273" s="18" t="s">
        <v>51</v>
      </c>
      <c r="C273" s="18" t="s">
        <v>193</v>
      </c>
      <c r="D273" s="18" t="s">
        <v>14</v>
      </c>
      <c r="E273" s="18" t="s">
        <v>232</v>
      </c>
      <c r="F273" s="9">
        <v>610</v>
      </c>
      <c r="G273" s="21">
        <f t="shared" si="67"/>
        <v>683.68332999999996</v>
      </c>
      <c r="H273" s="21">
        <f t="shared" si="67"/>
        <v>683.68332999999996</v>
      </c>
    </row>
    <row r="274" spans="1:8" x14ac:dyDescent="0.2">
      <c r="A274" s="34" t="s">
        <v>215</v>
      </c>
      <c r="B274" s="18" t="s">
        <v>51</v>
      </c>
      <c r="C274" s="18" t="s">
        <v>193</v>
      </c>
      <c r="D274" s="18" t="s">
        <v>14</v>
      </c>
      <c r="E274" s="18" t="s">
        <v>232</v>
      </c>
      <c r="F274" s="9">
        <v>612</v>
      </c>
      <c r="G274" s="21">
        <v>683.68332999999996</v>
      </c>
      <c r="H274" s="21">
        <v>683.68332999999996</v>
      </c>
    </row>
    <row r="275" spans="1:8" ht="83.25" customHeight="1" x14ac:dyDescent="0.2">
      <c r="A275" s="35" t="s">
        <v>233</v>
      </c>
      <c r="B275" s="12" t="s">
        <v>51</v>
      </c>
      <c r="C275" s="12" t="s">
        <v>193</v>
      </c>
      <c r="D275" s="12" t="s">
        <v>14</v>
      </c>
      <c r="E275" s="12" t="s">
        <v>234</v>
      </c>
      <c r="F275" s="27"/>
      <c r="G275" s="13">
        <f>G276</f>
        <v>87.305009999999996</v>
      </c>
      <c r="H275" s="13"/>
    </row>
    <row r="276" spans="1:8" ht="25.5" x14ac:dyDescent="0.2">
      <c r="A276" s="34" t="s">
        <v>203</v>
      </c>
      <c r="B276" s="18" t="s">
        <v>51</v>
      </c>
      <c r="C276" s="18" t="s">
        <v>193</v>
      </c>
      <c r="D276" s="18" t="s">
        <v>14</v>
      </c>
      <c r="E276" s="18" t="s">
        <v>234</v>
      </c>
      <c r="F276" s="9">
        <v>600</v>
      </c>
      <c r="G276" s="21">
        <f>G277</f>
        <v>87.305009999999996</v>
      </c>
      <c r="H276" s="21"/>
    </row>
    <row r="277" spans="1:8" x14ac:dyDescent="0.2">
      <c r="A277" s="34" t="s">
        <v>204</v>
      </c>
      <c r="B277" s="18" t="s">
        <v>51</v>
      </c>
      <c r="C277" s="18" t="s">
        <v>193</v>
      </c>
      <c r="D277" s="18" t="s">
        <v>14</v>
      </c>
      <c r="E277" s="18" t="s">
        <v>234</v>
      </c>
      <c r="F277" s="9">
        <v>610</v>
      </c>
      <c r="G277" s="21">
        <f>G278</f>
        <v>87.305009999999996</v>
      </c>
      <c r="H277" s="21"/>
    </row>
    <row r="278" spans="1:8" x14ac:dyDescent="0.2">
      <c r="A278" s="34" t="s">
        <v>215</v>
      </c>
      <c r="B278" s="18" t="s">
        <v>51</v>
      </c>
      <c r="C278" s="18" t="s">
        <v>193</v>
      </c>
      <c r="D278" s="18" t="s">
        <v>14</v>
      </c>
      <c r="E278" s="18" t="s">
        <v>234</v>
      </c>
      <c r="F278" s="9">
        <v>612</v>
      </c>
      <c r="G278" s="21">
        <f>35983.34/1000+51.32167</f>
        <v>87.305009999999996</v>
      </c>
      <c r="H278" s="21"/>
    </row>
    <row r="279" spans="1:8" ht="38.25" x14ac:dyDescent="0.2">
      <c r="A279" s="26" t="s">
        <v>235</v>
      </c>
      <c r="B279" s="12" t="s">
        <v>51</v>
      </c>
      <c r="C279" s="12" t="s">
        <v>193</v>
      </c>
      <c r="D279" s="12" t="s">
        <v>14</v>
      </c>
      <c r="E279" s="12" t="s">
        <v>236</v>
      </c>
      <c r="F279" s="27"/>
      <c r="G279" s="13">
        <f>G280+G301</f>
        <v>10655.720360000001</v>
      </c>
      <c r="H279" s="13">
        <f>H280+H301</f>
        <v>9185.5760400000017</v>
      </c>
    </row>
    <row r="280" spans="1:8" ht="51" x14ac:dyDescent="0.2">
      <c r="A280" s="35" t="s">
        <v>237</v>
      </c>
      <c r="B280" s="12" t="s">
        <v>51</v>
      </c>
      <c r="C280" s="12" t="s">
        <v>193</v>
      </c>
      <c r="D280" s="12" t="s">
        <v>14</v>
      </c>
      <c r="E280" s="12" t="s">
        <v>238</v>
      </c>
      <c r="F280" s="27"/>
      <c r="G280" s="13">
        <f>G281+G285+G289+G293+G297</f>
        <v>9795.5834600000017</v>
      </c>
      <c r="H280" s="13">
        <f t="shared" ref="H280" si="68">H281+H285+H289+H293+H297</f>
        <v>8681.6962500000009</v>
      </c>
    </row>
    <row r="281" spans="1:8" ht="25.5" x14ac:dyDescent="0.2">
      <c r="A281" s="34" t="s">
        <v>218</v>
      </c>
      <c r="B281" s="18" t="s">
        <v>51</v>
      </c>
      <c r="C281" s="18" t="s">
        <v>193</v>
      </c>
      <c r="D281" s="18" t="s">
        <v>14</v>
      </c>
      <c r="E281" s="18" t="s">
        <v>239</v>
      </c>
      <c r="F281" s="9"/>
      <c r="G281" s="21">
        <f t="shared" ref="G281:G283" si="69">G282</f>
        <v>656.95582000000002</v>
      </c>
      <c r="H281" s="21"/>
    </row>
    <row r="282" spans="1:8" ht="25.5" x14ac:dyDescent="0.2">
      <c r="A282" s="34" t="s">
        <v>203</v>
      </c>
      <c r="B282" s="18" t="s">
        <v>51</v>
      </c>
      <c r="C282" s="18" t="s">
        <v>193</v>
      </c>
      <c r="D282" s="18" t="s">
        <v>14</v>
      </c>
      <c r="E282" s="18" t="s">
        <v>239</v>
      </c>
      <c r="F282" s="9">
        <v>600</v>
      </c>
      <c r="G282" s="21">
        <f t="shared" si="69"/>
        <v>656.95582000000002</v>
      </c>
      <c r="H282" s="21"/>
    </row>
    <row r="283" spans="1:8" x14ac:dyDescent="0.2">
      <c r="A283" s="17" t="s">
        <v>204</v>
      </c>
      <c r="B283" s="18" t="s">
        <v>51</v>
      </c>
      <c r="C283" s="18" t="s">
        <v>193</v>
      </c>
      <c r="D283" s="18" t="s">
        <v>14</v>
      </c>
      <c r="E283" s="18" t="s">
        <v>239</v>
      </c>
      <c r="F283" s="9">
        <v>610</v>
      </c>
      <c r="G283" s="21">
        <f t="shared" si="69"/>
        <v>656.95582000000002</v>
      </c>
      <c r="H283" s="21"/>
    </row>
    <row r="284" spans="1:8" x14ac:dyDescent="0.2">
      <c r="A284" s="34" t="s">
        <v>215</v>
      </c>
      <c r="B284" s="18" t="s">
        <v>51</v>
      </c>
      <c r="C284" s="18" t="s">
        <v>193</v>
      </c>
      <c r="D284" s="18" t="s">
        <v>14</v>
      </c>
      <c r="E284" s="18" t="s">
        <v>239</v>
      </c>
      <c r="F284" s="9">
        <v>612</v>
      </c>
      <c r="G284" s="21">
        <f>1000+473-473-333.99155-9.05263</f>
        <v>656.95582000000002</v>
      </c>
      <c r="H284" s="21"/>
    </row>
    <row r="285" spans="1:8" s="32" customFormat="1" ht="58.5" customHeight="1" x14ac:dyDescent="0.2">
      <c r="A285" s="49" t="s">
        <v>240</v>
      </c>
      <c r="B285" s="12" t="s">
        <v>51</v>
      </c>
      <c r="C285" s="12" t="s">
        <v>193</v>
      </c>
      <c r="D285" s="12" t="s">
        <v>14</v>
      </c>
      <c r="E285" s="12" t="s">
        <v>241</v>
      </c>
      <c r="F285" s="27"/>
      <c r="G285" s="13">
        <f t="shared" ref="G285:H287" si="70">G286</f>
        <v>7527.1154600000009</v>
      </c>
      <c r="H285" s="13">
        <f t="shared" si="70"/>
        <v>7527.1154600000009</v>
      </c>
    </row>
    <row r="286" spans="1:8" ht="25.5" x14ac:dyDescent="0.2">
      <c r="A286" s="34" t="s">
        <v>203</v>
      </c>
      <c r="B286" s="18" t="s">
        <v>51</v>
      </c>
      <c r="C286" s="18" t="s">
        <v>193</v>
      </c>
      <c r="D286" s="18" t="s">
        <v>14</v>
      </c>
      <c r="E286" s="18" t="s">
        <v>241</v>
      </c>
      <c r="F286" s="9">
        <v>600</v>
      </c>
      <c r="G286" s="21">
        <f t="shared" si="70"/>
        <v>7527.1154600000009</v>
      </c>
      <c r="H286" s="21">
        <f t="shared" si="70"/>
        <v>7527.1154600000009</v>
      </c>
    </row>
    <row r="287" spans="1:8" x14ac:dyDescent="0.2">
      <c r="A287" s="34" t="s">
        <v>204</v>
      </c>
      <c r="B287" s="18" t="s">
        <v>51</v>
      </c>
      <c r="C287" s="18" t="s">
        <v>193</v>
      </c>
      <c r="D287" s="18" t="s">
        <v>14</v>
      </c>
      <c r="E287" s="18" t="s">
        <v>241</v>
      </c>
      <c r="F287" s="9">
        <v>610</v>
      </c>
      <c r="G287" s="21">
        <f t="shared" si="70"/>
        <v>7527.1154600000009</v>
      </c>
      <c r="H287" s="21">
        <f t="shared" si="70"/>
        <v>7527.1154600000009</v>
      </c>
    </row>
    <row r="288" spans="1:8" x14ac:dyDescent="0.2">
      <c r="A288" s="34" t="s">
        <v>215</v>
      </c>
      <c r="B288" s="18" t="s">
        <v>51</v>
      </c>
      <c r="C288" s="18" t="s">
        <v>193</v>
      </c>
      <c r="D288" s="18" t="s">
        <v>14</v>
      </c>
      <c r="E288" s="18" t="s">
        <v>241</v>
      </c>
      <c r="F288" s="9">
        <v>612</v>
      </c>
      <c r="G288" s="21">
        <f>9123.77619-1596.66073</f>
        <v>7527.1154600000009</v>
      </c>
      <c r="H288" s="21">
        <f>9123.77619-1596.66073</f>
        <v>7527.1154600000009</v>
      </c>
    </row>
    <row r="289" spans="1:8" ht="63.75" x14ac:dyDescent="0.2">
      <c r="A289" s="35" t="s">
        <v>242</v>
      </c>
      <c r="B289" s="12" t="s">
        <v>51</v>
      </c>
      <c r="C289" s="12" t="s">
        <v>193</v>
      </c>
      <c r="D289" s="12" t="s">
        <v>14</v>
      </c>
      <c r="E289" s="12" t="s">
        <v>243</v>
      </c>
      <c r="F289" s="27"/>
      <c r="G289" s="13">
        <f>G290</f>
        <v>396.16398000000004</v>
      </c>
      <c r="H289" s="13"/>
    </row>
    <row r="290" spans="1:8" ht="25.5" x14ac:dyDescent="0.2">
      <c r="A290" s="34" t="s">
        <v>203</v>
      </c>
      <c r="B290" s="18" t="s">
        <v>51</v>
      </c>
      <c r="C290" s="18" t="s">
        <v>193</v>
      </c>
      <c r="D290" s="18" t="s">
        <v>14</v>
      </c>
      <c r="E290" s="18" t="s">
        <v>243</v>
      </c>
      <c r="F290" s="9">
        <v>600</v>
      </c>
      <c r="G290" s="21">
        <f>G291</f>
        <v>396.16398000000004</v>
      </c>
      <c r="H290" s="21"/>
    </row>
    <row r="291" spans="1:8" x14ac:dyDescent="0.2">
      <c r="A291" s="34" t="s">
        <v>204</v>
      </c>
      <c r="B291" s="18" t="s">
        <v>51</v>
      </c>
      <c r="C291" s="18" t="s">
        <v>193</v>
      </c>
      <c r="D291" s="18" t="s">
        <v>14</v>
      </c>
      <c r="E291" s="18" t="s">
        <v>243</v>
      </c>
      <c r="F291" s="9">
        <v>610</v>
      </c>
      <c r="G291" s="21">
        <f>G292</f>
        <v>396.16398000000004</v>
      </c>
      <c r="H291" s="21"/>
    </row>
    <row r="292" spans="1:8" x14ac:dyDescent="0.2">
      <c r="A292" s="34" t="s">
        <v>215</v>
      </c>
      <c r="B292" s="18" t="s">
        <v>51</v>
      </c>
      <c r="C292" s="18" t="s">
        <v>193</v>
      </c>
      <c r="D292" s="18" t="s">
        <v>14</v>
      </c>
      <c r="E292" s="18" t="s">
        <v>243</v>
      </c>
      <c r="F292" s="9">
        <v>612</v>
      </c>
      <c r="G292" s="21">
        <f>480.19875-84.03477</f>
        <v>396.16398000000004</v>
      </c>
      <c r="H292" s="21"/>
    </row>
    <row r="293" spans="1:8" s="32" customFormat="1" ht="81.75" customHeight="1" x14ac:dyDescent="0.2">
      <c r="A293" s="49" t="s">
        <v>231</v>
      </c>
      <c r="B293" s="12" t="s">
        <v>51</v>
      </c>
      <c r="C293" s="12" t="s">
        <v>193</v>
      </c>
      <c r="D293" s="12" t="s">
        <v>14</v>
      </c>
      <c r="E293" s="12" t="s">
        <v>244</v>
      </c>
      <c r="F293" s="27"/>
      <c r="G293" s="13">
        <f t="shared" ref="G293:H295" si="71">G294</f>
        <v>1154.58079</v>
      </c>
      <c r="H293" s="13">
        <f t="shared" si="71"/>
        <v>1154.58079</v>
      </c>
    </row>
    <row r="294" spans="1:8" ht="25.5" x14ac:dyDescent="0.2">
      <c r="A294" s="34" t="s">
        <v>203</v>
      </c>
      <c r="B294" s="18" t="s">
        <v>51</v>
      </c>
      <c r="C294" s="18" t="s">
        <v>193</v>
      </c>
      <c r="D294" s="18" t="s">
        <v>14</v>
      </c>
      <c r="E294" s="18" t="s">
        <v>244</v>
      </c>
      <c r="F294" s="9">
        <v>600</v>
      </c>
      <c r="G294" s="21">
        <f t="shared" si="71"/>
        <v>1154.58079</v>
      </c>
      <c r="H294" s="21">
        <f t="shared" si="71"/>
        <v>1154.58079</v>
      </c>
    </row>
    <row r="295" spans="1:8" x14ac:dyDescent="0.2">
      <c r="A295" s="34" t="s">
        <v>204</v>
      </c>
      <c r="B295" s="18" t="s">
        <v>51</v>
      </c>
      <c r="C295" s="18" t="s">
        <v>193</v>
      </c>
      <c r="D295" s="18" t="s">
        <v>14</v>
      </c>
      <c r="E295" s="18" t="s">
        <v>244</v>
      </c>
      <c r="F295" s="9">
        <v>610</v>
      </c>
      <c r="G295" s="21">
        <f t="shared" si="71"/>
        <v>1154.58079</v>
      </c>
      <c r="H295" s="21">
        <f t="shared" si="71"/>
        <v>1154.58079</v>
      </c>
    </row>
    <row r="296" spans="1:8" x14ac:dyDescent="0.2">
      <c r="A296" s="34" t="s">
        <v>215</v>
      </c>
      <c r="B296" s="18" t="s">
        <v>51</v>
      </c>
      <c r="C296" s="18" t="s">
        <v>193</v>
      </c>
      <c r="D296" s="18" t="s">
        <v>14</v>
      </c>
      <c r="E296" s="18" t="s">
        <v>244</v>
      </c>
      <c r="F296" s="9">
        <v>612</v>
      </c>
      <c r="G296" s="21">
        <v>1154.58079</v>
      </c>
      <c r="H296" s="21">
        <v>1154.58079</v>
      </c>
    </row>
    <row r="297" spans="1:8" ht="83.25" customHeight="1" x14ac:dyDescent="0.2">
      <c r="A297" s="35" t="s">
        <v>233</v>
      </c>
      <c r="B297" s="12" t="s">
        <v>51</v>
      </c>
      <c r="C297" s="12" t="s">
        <v>193</v>
      </c>
      <c r="D297" s="12" t="s">
        <v>14</v>
      </c>
      <c r="E297" s="12" t="s">
        <v>245</v>
      </c>
      <c r="F297" s="27"/>
      <c r="G297" s="13">
        <f>G298</f>
        <v>60.767409999999998</v>
      </c>
      <c r="H297" s="13"/>
    </row>
    <row r="298" spans="1:8" ht="25.5" x14ac:dyDescent="0.2">
      <c r="A298" s="34" t="s">
        <v>203</v>
      </c>
      <c r="B298" s="18" t="s">
        <v>51</v>
      </c>
      <c r="C298" s="18" t="s">
        <v>193</v>
      </c>
      <c r="D298" s="18" t="s">
        <v>14</v>
      </c>
      <c r="E298" s="18" t="s">
        <v>245</v>
      </c>
      <c r="F298" s="9">
        <v>600</v>
      </c>
      <c r="G298" s="21">
        <f>G299</f>
        <v>60.767409999999998</v>
      </c>
      <c r="H298" s="21"/>
    </row>
    <row r="299" spans="1:8" x14ac:dyDescent="0.2">
      <c r="A299" s="34" t="s">
        <v>204</v>
      </c>
      <c r="B299" s="18" t="s">
        <v>51</v>
      </c>
      <c r="C299" s="18" t="s">
        <v>193</v>
      </c>
      <c r="D299" s="18" t="s">
        <v>14</v>
      </c>
      <c r="E299" s="18" t="s">
        <v>245</v>
      </c>
      <c r="F299" s="9">
        <v>610</v>
      </c>
      <c r="G299" s="21">
        <f>G300</f>
        <v>60.767409999999998</v>
      </c>
      <c r="H299" s="21"/>
    </row>
    <row r="300" spans="1:8" x14ac:dyDescent="0.2">
      <c r="A300" s="34" t="s">
        <v>215</v>
      </c>
      <c r="B300" s="18" t="s">
        <v>51</v>
      </c>
      <c r="C300" s="18" t="s">
        <v>193</v>
      </c>
      <c r="D300" s="18" t="s">
        <v>14</v>
      </c>
      <c r="E300" s="18" t="s">
        <v>245</v>
      </c>
      <c r="F300" s="9">
        <v>612</v>
      </c>
      <c r="G300" s="21">
        <v>60.767409999999998</v>
      </c>
      <c r="H300" s="21"/>
    </row>
    <row r="301" spans="1:8" ht="44.25" customHeight="1" x14ac:dyDescent="0.2">
      <c r="A301" s="35" t="s">
        <v>246</v>
      </c>
      <c r="B301" s="12" t="s">
        <v>51</v>
      </c>
      <c r="C301" s="12" t="s">
        <v>193</v>
      </c>
      <c r="D301" s="12" t="s">
        <v>14</v>
      </c>
      <c r="E301" s="12" t="s">
        <v>247</v>
      </c>
      <c r="F301" s="27"/>
      <c r="G301" s="13">
        <f>G306+G311+G302</f>
        <v>860.13689999999997</v>
      </c>
      <c r="H301" s="13">
        <f t="shared" ref="H301" si="72">H306+H311+H302</f>
        <v>503.87979000000001</v>
      </c>
    </row>
    <row r="302" spans="1:8" ht="25.5" x14ac:dyDescent="0.2">
      <c r="A302" s="34" t="s">
        <v>218</v>
      </c>
      <c r="B302" s="18" t="s">
        <v>51</v>
      </c>
      <c r="C302" s="18" t="s">
        <v>193</v>
      </c>
      <c r="D302" s="18" t="s">
        <v>14</v>
      </c>
      <c r="E302" s="18" t="s">
        <v>248</v>
      </c>
      <c r="F302" s="9"/>
      <c r="G302" s="21">
        <f t="shared" ref="G302:G304" si="73">G303</f>
        <v>140</v>
      </c>
      <c r="H302" s="21"/>
    </row>
    <row r="303" spans="1:8" ht="25.5" x14ac:dyDescent="0.2">
      <c r="A303" s="34" t="s">
        <v>203</v>
      </c>
      <c r="B303" s="18" t="s">
        <v>51</v>
      </c>
      <c r="C303" s="18" t="s">
        <v>193</v>
      </c>
      <c r="D303" s="18" t="s">
        <v>14</v>
      </c>
      <c r="E303" s="18" t="s">
        <v>248</v>
      </c>
      <c r="F303" s="9">
        <v>600</v>
      </c>
      <c r="G303" s="21">
        <f t="shared" si="73"/>
        <v>140</v>
      </c>
      <c r="H303" s="21"/>
    </row>
    <row r="304" spans="1:8" x14ac:dyDescent="0.2">
      <c r="A304" s="17" t="s">
        <v>204</v>
      </c>
      <c r="B304" s="18" t="s">
        <v>51</v>
      </c>
      <c r="C304" s="18" t="s">
        <v>193</v>
      </c>
      <c r="D304" s="18" t="s">
        <v>14</v>
      </c>
      <c r="E304" s="18" t="s">
        <v>248</v>
      </c>
      <c r="F304" s="9">
        <v>610</v>
      </c>
      <c r="G304" s="21">
        <f t="shared" si="73"/>
        <v>140</v>
      </c>
      <c r="H304" s="21"/>
    </row>
    <row r="305" spans="1:8" x14ac:dyDescent="0.2">
      <c r="A305" s="34" t="s">
        <v>215</v>
      </c>
      <c r="B305" s="18" t="s">
        <v>51</v>
      </c>
      <c r="C305" s="18" t="s">
        <v>193</v>
      </c>
      <c r="D305" s="18" t="s">
        <v>14</v>
      </c>
      <c r="E305" s="18" t="s">
        <v>248</v>
      </c>
      <c r="F305" s="9">
        <v>612</v>
      </c>
      <c r="G305" s="21">
        <v>140</v>
      </c>
      <c r="H305" s="21"/>
    </row>
    <row r="306" spans="1:8" ht="25.5" x14ac:dyDescent="0.2">
      <c r="A306" s="35" t="s">
        <v>143</v>
      </c>
      <c r="B306" s="12" t="s">
        <v>51</v>
      </c>
      <c r="C306" s="12" t="s">
        <v>193</v>
      </c>
      <c r="D306" s="12" t="s">
        <v>14</v>
      </c>
      <c r="E306" s="12" t="s">
        <v>249</v>
      </c>
      <c r="F306" s="27"/>
      <c r="G306" s="13">
        <f t="shared" ref="G306:H309" si="74">G307</f>
        <v>503.87979000000001</v>
      </c>
      <c r="H306" s="13">
        <f t="shared" si="74"/>
        <v>503.87979000000001</v>
      </c>
    </row>
    <row r="307" spans="1:8" ht="38.25" x14ac:dyDescent="0.2">
      <c r="A307" s="34" t="s">
        <v>250</v>
      </c>
      <c r="B307" s="18" t="s">
        <v>51</v>
      </c>
      <c r="C307" s="18" t="s">
        <v>193</v>
      </c>
      <c r="D307" s="18" t="s">
        <v>14</v>
      </c>
      <c r="E307" s="18" t="s">
        <v>251</v>
      </c>
      <c r="F307" s="9"/>
      <c r="G307" s="21">
        <f t="shared" si="74"/>
        <v>503.87979000000001</v>
      </c>
      <c r="H307" s="21">
        <f t="shared" si="74"/>
        <v>503.87979000000001</v>
      </c>
    </row>
    <row r="308" spans="1:8" ht="25.5" x14ac:dyDescent="0.2">
      <c r="A308" s="34" t="s">
        <v>203</v>
      </c>
      <c r="B308" s="18" t="s">
        <v>51</v>
      </c>
      <c r="C308" s="18" t="s">
        <v>193</v>
      </c>
      <c r="D308" s="18" t="s">
        <v>14</v>
      </c>
      <c r="E308" s="18" t="s">
        <v>251</v>
      </c>
      <c r="F308" s="9">
        <v>600</v>
      </c>
      <c r="G308" s="21">
        <f t="shared" si="74"/>
        <v>503.87979000000001</v>
      </c>
      <c r="H308" s="21">
        <f t="shared" si="74"/>
        <v>503.87979000000001</v>
      </c>
    </row>
    <row r="309" spans="1:8" x14ac:dyDescent="0.2">
      <c r="A309" s="34" t="s">
        <v>204</v>
      </c>
      <c r="B309" s="18" t="s">
        <v>51</v>
      </c>
      <c r="C309" s="18" t="s">
        <v>193</v>
      </c>
      <c r="D309" s="18" t="s">
        <v>14</v>
      </c>
      <c r="E309" s="18" t="s">
        <v>251</v>
      </c>
      <c r="F309" s="9">
        <v>610</v>
      </c>
      <c r="G309" s="21">
        <f t="shared" si="74"/>
        <v>503.87979000000001</v>
      </c>
      <c r="H309" s="21">
        <f t="shared" si="74"/>
        <v>503.87979000000001</v>
      </c>
    </row>
    <row r="310" spans="1:8" x14ac:dyDescent="0.2">
      <c r="A310" s="34" t="s">
        <v>215</v>
      </c>
      <c r="B310" s="18" t="s">
        <v>51</v>
      </c>
      <c r="C310" s="18" t="s">
        <v>193</v>
      </c>
      <c r="D310" s="18" t="s">
        <v>14</v>
      </c>
      <c r="E310" s="18" t="s">
        <v>251</v>
      </c>
      <c r="F310" s="9">
        <v>612</v>
      </c>
      <c r="G310" s="21">
        <f>504.082-0.20221</f>
        <v>503.87979000000001</v>
      </c>
      <c r="H310" s="21">
        <f>504.082-0.20221</f>
        <v>503.87979000000001</v>
      </c>
    </row>
    <row r="311" spans="1:8" ht="25.5" x14ac:dyDescent="0.2">
      <c r="A311" s="35" t="s">
        <v>252</v>
      </c>
      <c r="B311" s="12" t="s">
        <v>51</v>
      </c>
      <c r="C311" s="12" t="s">
        <v>193</v>
      </c>
      <c r="D311" s="12" t="s">
        <v>14</v>
      </c>
      <c r="E311" s="12" t="s">
        <v>253</v>
      </c>
      <c r="F311" s="27"/>
      <c r="G311" s="13">
        <f>G312</f>
        <v>216.25710999999998</v>
      </c>
      <c r="H311" s="13"/>
    </row>
    <row r="312" spans="1:8" ht="38.25" x14ac:dyDescent="0.2">
      <c r="A312" s="34" t="s">
        <v>250</v>
      </c>
      <c r="B312" s="18" t="s">
        <v>51</v>
      </c>
      <c r="C312" s="18" t="s">
        <v>193</v>
      </c>
      <c r="D312" s="18" t="s">
        <v>14</v>
      </c>
      <c r="E312" s="18" t="s">
        <v>254</v>
      </c>
      <c r="F312" s="9"/>
      <c r="G312" s="21">
        <f>G313</f>
        <v>216.25710999999998</v>
      </c>
      <c r="H312" s="21"/>
    </row>
    <row r="313" spans="1:8" ht="25.5" x14ac:dyDescent="0.2">
      <c r="A313" s="34" t="s">
        <v>203</v>
      </c>
      <c r="B313" s="18" t="s">
        <v>51</v>
      </c>
      <c r="C313" s="18" t="s">
        <v>193</v>
      </c>
      <c r="D313" s="18" t="s">
        <v>14</v>
      </c>
      <c r="E313" s="18" t="s">
        <v>254</v>
      </c>
      <c r="F313" s="9">
        <v>600</v>
      </c>
      <c r="G313" s="21">
        <f>G314</f>
        <v>216.25710999999998</v>
      </c>
      <c r="H313" s="21"/>
    </row>
    <row r="314" spans="1:8" x14ac:dyDescent="0.2">
      <c r="A314" s="34" t="s">
        <v>204</v>
      </c>
      <c r="B314" s="18" t="s">
        <v>51</v>
      </c>
      <c r="C314" s="18" t="s">
        <v>193</v>
      </c>
      <c r="D314" s="18" t="s">
        <v>14</v>
      </c>
      <c r="E314" s="18" t="s">
        <v>254</v>
      </c>
      <c r="F314" s="9">
        <v>610</v>
      </c>
      <c r="G314" s="21">
        <f>G315</f>
        <v>216.25710999999998</v>
      </c>
      <c r="H314" s="21"/>
    </row>
    <row r="315" spans="1:8" x14ac:dyDescent="0.2">
      <c r="A315" s="34" t="s">
        <v>215</v>
      </c>
      <c r="B315" s="18" t="s">
        <v>51</v>
      </c>
      <c r="C315" s="18" t="s">
        <v>193</v>
      </c>
      <c r="D315" s="18" t="s">
        <v>14</v>
      </c>
      <c r="E315" s="18" t="s">
        <v>254</v>
      </c>
      <c r="F315" s="9">
        <v>612</v>
      </c>
      <c r="G315" s="21">
        <f>216.3439-0.08679</f>
        <v>216.25710999999998</v>
      </c>
      <c r="H315" s="21"/>
    </row>
    <row r="316" spans="1:8" x14ac:dyDescent="0.2">
      <c r="A316" s="26" t="s">
        <v>18</v>
      </c>
      <c r="B316" s="12" t="s">
        <v>51</v>
      </c>
      <c r="C316" s="12" t="s">
        <v>193</v>
      </c>
      <c r="D316" s="12" t="s">
        <v>14</v>
      </c>
      <c r="E316" s="12" t="s">
        <v>19</v>
      </c>
      <c r="F316" s="27"/>
      <c r="G316" s="13">
        <f>G317</f>
        <v>35.799999999999997</v>
      </c>
      <c r="H316" s="13"/>
    </row>
    <row r="317" spans="1:8" x14ac:dyDescent="0.2">
      <c r="A317" s="17" t="s">
        <v>255</v>
      </c>
      <c r="B317" s="18" t="s">
        <v>51</v>
      </c>
      <c r="C317" s="18" t="s">
        <v>193</v>
      </c>
      <c r="D317" s="18" t="s">
        <v>14</v>
      </c>
      <c r="E317" s="18" t="s">
        <v>256</v>
      </c>
      <c r="F317" s="9"/>
      <c r="G317" s="21">
        <f t="shared" ref="G317:G321" si="75">G318</f>
        <v>35.799999999999997</v>
      </c>
      <c r="H317" s="21"/>
    </row>
    <row r="318" spans="1:8" ht="38.25" x14ac:dyDescent="0.2">
      <c r="A318" s="17" t="s">
        <v>257</v>
      </c>
      <c r="B318" s="18" t="s">
        <v>51</v>
      </c>
      <c r="C318" s="18" t="s">
        <v>193</v>
      </c>
      <c r="D318" s="18" t="s">
        <v>14</v>
      </c>
      <c r="E318" s="18" t="s">
        <v>258</v>
      </c>
      <c r="F318" s="9"/>
      <c r="G318" s="21">
        <f t="shared" si="75"/>
        <v>35.799999999999997</v>
      </c>
      <c r="H318" s="21"/>
    </row>
    <row r="319" spans="1:8" ht="38.25" x14ac:dyDescent="0.2">
      <c r="A319" s="17" t="s">
        <v>259</v>
      </c>
      <c r="B319" s="18" t="s">
        <v>51</v>
      </c>
      <c r="C319" s="18" t="s">
        <v>193</v>
      </c>
      <c r="D319" s="18" t="s">
        <v>14</v>
      </c>
      <c r="E319" s="18" t="s">
        <v>260</v>
      </c>
      <c r="F319" s="9"/>
      <c r="G319" s="21">
        <f t="shared" si="75"/>
        <v>35.799999999999997</v>
      </c>
      <c r="H319" s="21"/>
    </row>
    <row r="320" spans="1:8" ht="25.5" x14ac:dyDescent="0.2">
      <c r="A320" s="17" t="s">
        <v>203</v>
      </c>
      <c r="B320" s="18" t="s">
        <v>51</v>
      </c>
      <c r="C320" s="18" t="s">
        <v>193</v>
      </c>
      <c r="D320" s="18" t="s">
        <v>14</v>
      </c>
      <c r="E320" s="18" t="s">
        <v>260</v>
      </c>
      <c r="F320" s="9" t="s">
        <v>261</v>
      </c>
      <c r="G320" s="21">
        <f t="shared" si="75"/>
        <v>35.799999999999997</v>
      </c>
      <c r="H320" s="21"/>
    </row>
    <row r="321" spans="1:8" x14ac:dyDescent="0.2">
      <c r="A321" s="17" t="s">
        <v>204</v>
      </c>
      <c r="B321" s="18" t="s">
        <v>51</v>
      </c>
      <c r="C321" s="18" t="s">
        <v>193</v>
      </c>
      <c r="D321" s="18" t="s">
        <v>14</v>
      </c>
      <c r="E321" s="18" t="s">
        <v>260</v>
      </c>
      <c r="F321" s="9" t="s">
        <v>262</v>
      </c>
      <c r="G321" s="21">
        <f t="shared" si="75"/>
        <v>35.799999999999997</v>
      </c>
      <c r="H321" s="21"/>
    </row>
    <row r="322" spans="1:8" x14ac:dyDescent="0.2">
      <c r="A322" s="17" t="s">
        <v>215</v>
      </c>
      <c r="B322" s="18" t="s">
        <v>51</v>
      </c>
      <c r="C322" s="18" t="s">
        <v>193</v>
      </c>
      <c r="D322" s="18" t="s">
        <v>14</v>
      </c>
      <c r="E322" s="18" t="s">
        <v>260</v>
      </c>
      <c r="F322" s="9" t="s">
        <v>263</v>
      </c>
      <c r="G322" s="21">
        <v>35.799999999999997</v>
      </c>
      <c r="H322" s="21"/>
    </row>
    <row r="323" spans="1:8" x14ac:dyDescent="0.2">
      <c r="A323" s="26" t="s">
        <v>264</v>
      </c>
      <c r="B323" s="12" t="s">
        <v>51</v>
      </c>
      <c r="C323" s="15" t="s">
        <v>41</v>
      </c>
      <c r="D323" s="15" t="s">
        <v>15</v>
      </c>
      <c r="E323" s="18"/>
      <c r="F323" s="27"/>
      <c r="G323" s="13">
        <f t="shared" ref="G323:G329" si="76">G324</f>
        <v>210.07284000000001</v>
      </c>
      <c r="H323" s="13"/>
    </row>
    <row r="324" spans="1:8" x14ac:dyDescent="0.2">
      <c r="A324" s="26" t="s">
        <v>265</v>
      </c>
      <c r="B324" s="12" t="s">
        <v>51</v>
      </c>
      <c r="C324" s="15" t="s">
        <v>41</v>
      </c>
      <c r="D324" s="15" t="s">
        <v>14</v>
      </c>
      <c r="E324" s="18"/>
      <c r="F324" s="27"/>
      <c r="G324" s="13">
        <f t="shared" si="76"/>
        <v>210.07284000000001</v>
      </c>
      <c r="H324" s="13"/>
    </row>
    <row r="325" spans="1:8" x14ac:dyDescent="0.2">
      <c r="A325" s="17" t="s">
        <v>18</v>
      </c>
      <c r="B325" s="18" t="s">
        <v>51</v>
      </c>
      <c r="C325" s="18" t="s">
        <v>41</v>
      </c>
      <c r="D325" s="18" t="s">
        <v>14</v>
      </c>
      <c r="E325" s="18" t="s">
        <v>19</v>
      </c>
      <c r="F325" s="9"/>
      <c r="G325" s="21">
        <f t="shared" si="76"/>
        <v>210.07284000000001</v>
      </c>
      <c r="H325" s="21"/>
    </row>
    <row r="326" spans="1:8" x14ac:dyDescent="0.2">
      <c r="A326" s="17" t="s">
        <v>255</v>
      </c>
      <c r="B326" s="18" t="s">
        <v>51</v>
      </c>
      <c r="C326" s="18" t="s">
        <v>41</v>
      </c>
      <c r="D326" s="18" t="s">
        <v>14</v>
      </c>
      <c r="E326" s="18" t="s">
        <v>256</v>
      </c>
      <c r="F326" s="9"/>
      <c r="G326" s="21">
        <f t="shared" si="76"/>
        <v>210.07284000000001</v>
      </c>
      <c r="H326" s="21"/>
    </row>
    <row r="327" spans="1:8" ht="76.5" x14ac:dyDescent="0.2">
      <c r="A327" s="17" t="s">
        <v>266</v>
      </c>
      <c r="B327" s="18" t="s">
        <v>51</v>
      </c>
      <c r="C327" s="18" t="s">
        <v>41</v>
      </c>
      <c r="D327" s="18" t="s">
        <v>14</v>
      </c>
      <c r="E327" s="18" t="s">
        <v>267</v>
      </c>
      <c r="F327" s="9"/>
      <c r="G327" s="21">
        <f t="shared" si="76"/>
        <v>210.07284000000001</v>
      </c>
      <c r="H327" s="21"/>
    </row>
    <row r="328" spans="1:8" x14ac:dyDescent="0.2">
      <c r="A328" s="17" t="s">
        <v>105</v>
      </c>
      <c r="B328" s="18" t="s">
        <v>51</v>
      </c>
      <c r="C328" s="18" t="s">
        <v>41</v>
      </c>
      <c r="D328" s="18" t="s">
        <v>14</v>
      </c>
      <c r="E328" s="18" t="s">
        <v>267</v>
      </c>
      <c r="F328" s="9">
        <v>300</v>
      </c>
      <c r="G328" s="21">
        <f t="shared" si="76"/>
        <v>210.07284000000001</v>
      </c>
      <c r="H328" s="21"/>
    </row>
    <row r="329" spans="1:8" ht="25.5" x14ac:dyDescent="0.2">
      <c r="A329" s="17" t="s">
        <v>268</v>
      </c>
      <c r="B329" s="18" t="s">
        <v>51</v>
      </c>
      <c r="C329" s="18" t="s">
        <v>41</v>
      </c>
      <c r="D329" s="18" t="s">
        <v>14</v>
      </c>
      <c r="E329" s="18" t="s">
        <v>267</v>
      </c>
      <c r="F329" s="9">
        <v>310</v>
      </c>
      <c r="G329" s="21">
        <f t="shared" si="76"/>
        <v>210.07284000000001</v>
      </c>
      <c r="H329" s="21"/>
    </row>
    <row r="330" spans="1:8" x14ac:dyDescent="0.2">
      <c r="A330" s="17" t="s">
        <v>269</v>
      </c>
      <c r="B330" s="18" t="s">
        <v>51</v>
      </c>
      <c r="C330" s="18" t="s">
        <v>41</v>
      </c>
      <c r="D330" s="18" t="s">
        <v>14</v>
      </c>
      <c r="E330" s="18" t="s">
        <v>267</v>
      </c>
      <c r="F330" s="9">
        <v>312</v>
      </c>
      <c r="G330" s="21">
        <v>210.07284000000001</v>
      </c>
      <c r="H330" s="21"/>
    </row>
    <row r="331" spans="1:8" s="25" customFormat="1" ht="25.5" x14ac:dyDescent="0.2">
      <c r="A331" s="26" t="s">
        <v>270</v>
      </c>
      <c r="B331" s="12" t="s">
        <v>271</v>
      </c>
      <c r="C331" s="12"/>
      <c r="D331" s="12"/>
      <c r="E331" s="12"/>
      <c r="F331" s="27"/>
      <c r="G331" s="13">
        <f t="shared" ref="G331:H331" si="77">G332+G348</f>
        <v>19740.626800000002</v>
      </c>
      <c r="H331" s="13">
        <f t="shared" si="77"/>
        <v>18753.59546</v>
      </c>
    </row>
    <row r="332" spans="1:8" x14ac:dyDescent="0.2">
      <c r="A332" s="26" t="s">
        <v>38</v>
      </c>
      <c r="B332" s="12" t="s">
        <v>271</v>
      </c>
      <c r="C332" s="15" t="s">
        <v>39</v>
      </c>
      <c r="D332" s="15"/>
      <c r="E332" s="18"/>
      <c r="F332" s="9"/>
      <c r="G332" s="13">
        <f t="shared" ref="G332:H334" si="78">G333</f>
        <v>19740.626800000002</v>
      </c>
      <c r="H332" s="13">
        <f t="shared" si="78"/>
        <v>18753.59546</v>
      </c>
    </row>
    <row r="333" spans="1:8" x14ac:dyDescent="0.2">
      <c r="A333" s="26" t="s">
        <v>272</v>
      </c>
      <c r="B333" s="12" t="s">
        <v>271</v>
      </c>
      <c r="C333" s="15" t="s">
        <v>39</v>
      </c>
      <c r="D333" s="15" t="s">
        <v>193</v>
      </c>
      <c r="E333" s="18"/>
      <c r="F333" s="9"/>
      <c r="G333" s="13">
        <f t="shared" si="78"/>
        <v>19740.626800000002</v>
      </c>
      <c r="H333" s="13">
        <f t="shared" si="78"/>
        <v>18753.59546</v>
      </c>
    </row>
    <row r="334" spans="1:8" ht="63.75" x14ac:dyDescent="0.2">
      <c r="A334" s="26" t="s">
        <v>273</v>
      </c>
      <c r="B334" s="12" t="s">
        <v>271</v>
      </c>
      <c r="C334" s="12" t="s">
        <v>39</v>
      </c>
      <c r="D334" s="12" t="s">
        <v>193</v>
      </c>
      <c r="E334" s="12" t="s">
        <v>274</v>
      </c>
      <c r="F334" s="27"/>
      <c r="G334" s="13">
        <f t="shared" si="78"/>
        <v>19740.626800000002</v>
      </c>
      <c r="H334" s="13">
        <f t="shared" si="78"/>
        <v>18753.59546</v>
      </c>
    </row>
    <row r="335" spans="1:8" ht="63.75" x14ac:dyDescent="0.2">
      <c r="A335" s="26" t="s">
        <v>275</v>
      </c>
      <c r="B335" s="12" t="s">
        <v>271</v>
      </c>
      <c r="C335" s="12" t="s">
        <v>39</v>
      </c>
      <c r="D335" s="12" t="s">
        <v>193</v>
      </c>
      <c r="E335" s="12" t="s">
        <v>276</v>
      </c>
      <c r="F335" s="27"/>
      <c r="G335" s="13">
        <f>G336+G339+G342+G345</f>
        <v>19740.626800000002</v>
      </c>
      <c r="H335" s="13">
        <f t="shared" ref="H335" si="79">H336+H339+H342+H345</f>
        <v>18753.59546</v>
      </c>
    </row>
    <row r="336" spans="1:8" ht="51" x14ac:dyDescent="0.2">
      <c r="A336" s="26" t="s">
        <v>277</v>
      </c>
      <c r="B336" s="12" t="s">
        <v>271</v>
      </c>
      <c r="C336" s="12" t="s">
        <v>39</v>
      </c>
      <c r="D336" s="12" t="s">
        <v>193</v>
      </c>
      <c r="E336" s="12" t="s">
        <v>278</v>
      </c>
      <c r="F336" s="27"/>
      <c r="G336" s="13">
        <f t="shared" ref="G336:H337" si="80">G337</f>
        <v>16090.90905</v>
      </c>
      <c r="H336" s="13">
        <f t="shared" si="80"/>
        <v>16090.90905</v>
      </c>
    </row>
    <row r="337" spans="1:8" x14ac:dyDescent="0.2">
      <c r="A337" s="22" t="s">
        <v>279</v>
      </c>
      <c r="B337" s="12" t="s">
        <v>271</v>
      </c>
      <c r="C337" s="18" t="s">
        <v>39</v>
      </c>
      <c r="D337" s="18" t="s">
        <v>193</v>
      </c>
      <c r="E337" s="18" t="s">
        <v>278</v>
      </c>
      <c r="F337" s="9">
        <v>500</v>
      </c>
      <c r="G337" s="21">
        <f>G338</f>
        <v>16090.90905</v>
      </c>
      <c r="H337" s="21">
        <f t="shared" si="80"/>
        <v>16090.90905</v>
      </c>
    </row>
    <row r="338" spans="1:8" x14ac:dyDescent="0.2">
      <c r="A338" s="17" t="s">
        <v>280</v>
      </c>
      <c r="B338" s="12" t="s">
        <v>271</v>
      </c>
      <c r="C338" s="18" t="s">
        <v>39</v>
      </c>
      <c r="D338" s="18" t="s">
        <v>193</v>
      </c>
      <c r="E338" s="18" t="s">
        <v>278</v>
      </c>
      <c r="F338" s="9">
        <v>540</v>
      </c>
      <c r="G338" s="21">
        <f>16090.90905</f>
        <v>16090.90905</v>
      </c>
      <c r="H338" s="21">
        <f>G338</f>
        <v>16090.90905</v>
      </c>
    </row>
    <row r="339" spans="1:8" ht="63.75" x14ac:dyDescent="0.2">
      <c r="A339" s="26" t="s">
        <v>281</v>
      </c>
      <c r="B339" s="12" t="s">
        <v>271</v>
      </c>
      <c r="C339" s="12" t="s">
        <v>39</v>
      </c>
      <c r="D339" s="12" t="s">
        <v>193</v>
      </c>
      <c r="E339" s="12" t="s">
        <v>282</v>
      </c>
      <c r="F339" s="27"/>
      <c r="G339" s="13">
        <f t="shared" ref="G339:G340" si="81">G340</f>
        <v>846.88995</v>
      </c>
      <c r="H339" s="13"/>
    </row>
    <row r="340" spans="1:8" x14ac:dyDescent="0.2">
      <c r="A340" s="22" t="s">
        <v>279</v>
      </c>
      <c r="B340" s="12" t="s">
        <v>271</v>
      </c>
      <c r="C340" s="18" t="s">
        <v>39</v>
      </c>
      <c r="D340" s="18" t="s">
        <v>193</v>
      </c>
      <c r="E340" s="18" t="s">
        <v>282</v>
      </c>
      <c r="F340" s="9">
        <v>500</v>
      </c>
      <c r="G340" s="21">
        <f t="shared" si="81"/>
        <v>846.88995</v>
      </c>
      <c r="H340" s="21"/>
    </row>
    <row r="341" spans="1:8" x14ac:dyDescent="0.2">
      <c r="A341" s="17" t="s">
        <v>280</v>
      </c>
      <c r="B341" s="12" t="s">
        <v>271</v>
      </c>
      <c r="C341" s="18" t="s">
        <v>39</v>
      </c>
      <c r="D341" s="18" t="s">
        <v>193</v>
      </c>
      <c r="E341" s="18" t="s">
        <v>282</v>
      </c>
      <c r="F341" s="9">
        <v>540</v>
      </c>
      <c r="G341" s="21">
        <f>846.88995</f>
        <v>846.88995</v>
      </c>
      <c r="H341" s="21"/>
    </row>
    <row r="342" spans="1:8" ht="76.5" x14ac:dyDescent="0.2">
      <c r="A342" s="26" t="s">
        <v>283</v>
      </c>
      <c r="B342" s="12" t="s">
        <v>271</v>
      </c>
      <c r="C342" s="12" t="s">
        <v>39</v>
      </c>
      <c r="D342" s="12" t="s">
        <v>193</v>
      </c>
      <c r="E342" s="12" t="s">
        <v>284</v>
      </c>
      <c r="F342" s="27"/>
      <c r="G342" s="13">
        <f t="shared" ref="G342:H343" si="82">G343</f>
        <v>2662.6864100000003</v>
      </c>
      <c r="H342" s="13">
        <f t="shared" si="82"/>
        <v>2662.6864100000003</v>
      </c>
    </row>
    <row r="343" spans="1:8" x14ac:dyDescent="0.2">
      <c r="A343" s="22" t="s">
        <v>279</v>
      </c>
      <c r="B343" s="12" t="s">
        <v>271</v>
      </c>
      <c r="C343" s="18" t="s">
        <v>39</v>
      </c>
      <c r="D343" s="18" t="s">
        <v>193</v>
      </c>
      <c r="E343" s="18" t="s">
        <v>284</v>
      </c>
      <c r="F343" s="9">
        <v>500</v>
      </c>
      <c r="G343" s="21">
        <f>G344</f>
        <v>2662.6864100000003</v>
      </c>
      <c r="H343" s="21">
        <f t="shared" si="82"/>
        <v>2662.6864100000003</v>
      </c>
    </row>
    <row r="344" spans="1:8" x14ac:dyDescent="0.2">
      <c r="A344" s="17" t="s">
        <v>280</v>
      </c>
      <c r="B344" s="12" t="s">
        <v>271</v>
      </c>
      <c r="C344" s="18" t="s">
        <v>39</v>
      </c>
      <c r="D344" s="18" t="s">
        <v>193</v>
      </c>
      <c r="E344" s="18" t="s">
        <v>284</v>
      </c>
      <c r="F344" s="9">
        <v>540</v>
      </c>
      <c r="G344" s="21">
        <f>2662686.41/1000</f>
        <v>2662.6864100000003</v>
      </c>
      <c r="H344" s="21">
        <f>G344</f>
        <v>2662.6864100000003</v>
      </c>
    </row>
    <row r="345" spans="1:8" ht="76.5" x14ac:dyDescent="0.2">
      <c r="A345" s="26" t="s">
        <v>285</v>
      </c>
      <c r="B345" s="12" t="s">
        <v>271</v>
      </c>
      <c r="C345" s="12" t="s">
        <v>39</v>
      </c>
      <c r="D345" s="12" t="s">
        <v>193</v>
      </c>
      <c r="E345" s="12" t="s">
        <v>286</v>
      </c>
      <c r="F345" s="27"/>
      <c r="G345" s="13">
        <f t="shared" ref="G345:G346" si="83">G346</f>
        <v>140.14139</v>
      </c>
      <c r="H345" s="13"/>
    </row>
    <row r="346" spans="1:8" x14ac:dyDescent="0.2">
      <c r="A346" s="22" t="s">
        <v>279</v>
      </c>
      <c r="B346" s="12" t="s">
        <v>271</v>
      </c>
      <c r="C346" s="18" t="s">
        <v>39</v>
      </c>
      <c r="D346" s="18" t="s">
        <v>193</v>
      </c>
      <c r="E346" s="18" t="s">
        <v>286</v>
      </c>
      <c r="F346" s="9">
        <v>500</v>
      </c>
      <c r="G346" s="21">
        <f t="shared" si="83"/>
        <v>140.14139</v>
      </c>
      <c r="H346" s="21"/>
    </row>
    <row r="347" spans="1:8" x14ac:dyDescent="0.2">
      <c r="A347" s="17" t="s">
        <v>280</v>
      </c>
      <c r="B347" s="12" t="s">
        <v>271</v>
      </c>
      <c r="C347" s="18" t="s">
        <v>39</v>
      </c>
      <c r="D347" s="18" t="s">
        <v>193</v>
      </c>
      <c r="E347" s="18" t="s">
        <v>286</v>
      </c>
      <c r="F347" s="9">
        <v>540</v>
      </c>
      <c r="G347" s="21">
        <f>140141.39/1000</f>
        <v>140.14139</v>
      </c>
      <c r="H347" s="21"/>
    </row>
    <row r="348" spans="1:8" ht="25.5" hidden="1" outlineLevel="1" x14ac:dyDescent="0.2">
      <c r="A348" s="23" t="s">
        <v>287</v>
      </c>
      <c r="B348" s="24" t="s">
        <v>271</v>
      </c>
      <c r="C348" s="15" t="s">
        <v>61</v>
      </c>
      <c r="D348" s="15"/>
      <c r="E348" s="18"/>
      <c r="F348" s="9"/>
      <c r="G348" s="13">
        <f>G350</f>
        <v>0</v>
      </c>
      <c r="H348" s="13"/>
    </row>
    <row r="349" spans="1:8" ht="25.5" hidden="1" outlineLevel="1" x14ac:dyDescent="0.2">
      <c r="A349" s="26" t="s">
        <v>288</v>
      </c>
      <c r="B349" s="24" t="s">
        <v>271</v>
      </c>
      <c r="C349" s="15" t="s">
        <v>61</v>
      </c>
      <c r="D349" s="15" t="s">
        <v>14</v>
      </c>
      <c r="E349" s="18"/>
      <c r="F349" s="9"/>
      <c r="G349" s="13">
        <f t="shared" ref="G349:G353" si="84">G350</f>
        <v>0</v>
      </c>
      <c r="H349" s="13"/>
    </row>
    <row r="350" spans="1:8" ht="38.25" hidden="1" outlineLevel="1" x14ac:dyDescent="0.2">
      <c r="A350" s="17" t="s">
        <v>42</v>
      </c>
      <c r="B350" s="24" t="s">
        <v>271</v>
      </c>
      <c r="C350" s="18" t="s">
        <v>61</v>
      </c>
      <c r="D350" s="18" t="s">
        <v>14</v>
      </c>
      <c r="E350" s="18" t="s">
        <v>43</v>
      </c>
      <c r="F350" s="9"/>
      <c r="G350" s="21">
        <f t="shared" si="84"/>
        <v>0</v>
      </c>
      <c r="H350" s="21"/>
    </row>
    <row r="351" spans="1:8" ht="25.5" hidden="1" outlineLevel="1" x14ac:dyDescent="0.2">
      <c r="A351" s="17" t="s">
        <v>289</v>
      </c>
      <c r="B351" s="24" t="s">
        <v>271</v>
      </c>
      <c r="C351" s="18" t="s">
        <v>61</v>
      </c>
      <c r="D351" s="18" t="s">
        <v>14</v>
      </c>
      <c r="E351" s="18" t="s">
        <v>290</v>
      </c>
      <c r="F351" s="9"/>
      <c r="G351" s="21">
        <f t="shared" ref="G351:G352" si="85">G353</f>
        <v>0</v>
      </c>
      <c r="H351" s="21"/>
    </row>
    <row r="352" spans="1:8" hidden="1" outlineLevel="1" x14ac:dyDescent="0.2">
      <c r="A352" s="17" t="s">
        <v>291</v>
      </c>
      <c r="B352" s="24" t="s">
        <v>271</v>
      </c>
      <c r="C352" s="18" t="s">
        <v>61</v>
      </c>
      <c r="D352" s="18" t="s">
        <v>14</v>
      </c>
      <c r="E352" s="18" t="s">
        <v>292</v>
      </c>
      <c r="F352" s="9"/>
      <c r="G352" s="21">
        <f t="shared" si="85"/>
        <v>0</v>
      </c>
      <c r="H352" s="21"/>
    </row>
    <row r="353" spans="1:8" ht="25.5" hidden="1" outlineLevel="1" x14ac:dyDescent="0.2">
      <c r="A353" s="22" t="s">
        <v>293</v>
      </c>
      <c r="B353" s="24" t="s">
        <v>271</v>
      </c>
      <c r="C353" s="18" t="s">
        <v>61</v>
      </c>
      <c r="D353" s="18" t="s">
        <v>14</v>
      </c>
      <c r="E353" s="18" t="s">
        <v>292</v>
      </c>
      <c r="F353" s="9">
        <v>700</v>
      </c>
      <c r="G353" s="21">
        <f t="shared" si="84"/>
        <v>0</v>
      </c>
      <c r="H353" s="21"/>
    </row>
    <row r="354" spans="1:8" hidden="1" outlineLevel="1" x14ac:dyDescent="0.2">
      <c r="A354" s="22" t="s">
        <v>294</v>
      </c>
      <c r="B354" s="24" t="s">
        <v>271</v>
      </c>
      <c r="C354" s="18" t="s">
        <v>61</v>
      </c>
      <c r="D354" s="18" t="s">
        <v>14</v>
      </c>
      <c r="E354" s="18" t="s">
        <v>292</v>
      </c>
      <c r="F354" s="9">
        <v>730</v>
      </c>
      <c r="G354" s="21">
        <v>0</v>
      </c>
      <c r="H354" s="21"/>
    </row>
    <row r="355" spans="1:8" collapsed="1" x14ac:dyDescent="0.2">
      <c r="A355" s="26" t="s">
        <v>295</v>
      </c>
      <c r="B355" s="12"/>
      <c r="C355" s="12"/>
      <c r="D355" s="12"/>
      <c r="E355" s="12"/>
      <c r="F355" s="12"/>
      <c r="G355" s="36">
        <f>G331+G44+G8</f>
        <v>73062.101530000014</v>
      </c>
      <c r="H355" s="36">
        <f>H331+H44+H8</f>
        <v>48154.274570000001</v>
      </c>
    </row>
  </sheetData>
  <autoFilter ref="A7:H355"/>
  <mergeCells count="3">
    <mergeCell ref="B1:G1"/>
    <mergeCell ref="B2:G2"/>
    <mergeCell ref="A4:G4"/>
  </mergeCells>
  <pageMargins left="0.78740157480314965" right="0.78740157480314965" top="0.39370078740157483" bottom="0.39370078740157483" header="0.51181102362204722" footer="0.51181102362204722"/>
  <pageSetup paperSize="9" scale="69" fitToHeight="0"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Приложение 7 вед стр</vt:lpstr>
      <vt:lpstr>'Приложение 7 вед стр'!Заголовки_для_печати</vt:lpstr>
      <vt:lpstr>'Приложение 7 вед стр'!Область_печати</vt:lpstr>
    </vt:vector>
  </TitlesOfParts>
  <Company>Microsoft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Иван И. Вдовин</dc:creator>
  <cp:lastModifiedBy>User</cp:lastModifiedBy>
  <cp:lastPrinted>2021-11-26T07:24:02Z</cp:lastPrinted>
  <dcterms:created xsi:type="dcterms:W3CDTF">2021-11-26T07:17:27Z</dcterms:created>
  <dcterms:modified xsi:type="dcterms:W3CDTF">2021-11-29T08:19:31Z</dcterms:modified>
</cp:coreProperties>
</file>